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新港区2020全年" sheetId="1" r:id="rId1"/>
    <sheet name="综保区2020全年" sheetId="2" r:id="rId2"/>
  </sheets>
  <definedNames>
    <definedName name="_xlnm.Print_Area" localSheetId="0">'新港区2020全年'!$A$1:$G$60</definedName>
    <definedName name="_xlnm.Print_Area" localSheetId="1">'综保区2020全年'!$A$1:$F$102</definedName>
    <definedName name="_xlnm.Print_Titles" localSheetId="0">'新港区2020全年'!$1:$4</definedName>
    <definedName name="_xlnm.Print_Titles" localSheetId="1">'综保区2020全年'!$1:$4</definedName>
  </definedNames>
  <calcPr fullCalcOnLoad="1"/>
</workbook>
</file>

<file path=xl/sharedStrings.xml><?xml version="1.0" encoding="utf-8"?>
<sst xmlns="http://schemas.openxmlformats.org/spreadsheetml/2006/main" count="360" uniqueCount="229">
  <si>
    <t>附表1：2020年“一区一港四口岸”奖补资金明细表（城陵矶新港区）</t>
  </si>
  <si>
    <t>单位：万元</t>
  </si>
  <si>
    <t>奖励类型</t>
  </si>
  <si>
    <t>序号</t>
  </si>
  <si>
    <t>单位名称</t>
  </si>
  <si>
    <t>业务量</t>
  </si>
  <si>
    <t xml:space="preserve">奖励标准                                         </t>
  </si>
  <si>
    <t>奖励资金</t>
  </si>
  <si>
    <t>备注</t>
  </si>
  <si>
    <t>航运企业开行以城陵矶口岸为始发港或目的港</t>
  </si>
  <si>
    <t>湖南远洋集装箱运输有限公司（含中国外运华南有限公司湖南分公司）</t>
  </si>
  <si>
    <t>1、岳阳至日韩台接力航线往返84次</t>
  </si>
  <si>
    <t>4万元/次</t>
  </si>
  <si>
    <t>共奖补598万</t>
  </si>
  <si>
    <t>2、岳阳至外高桥港往返78次</t>
  </si>
  <si>
    <t>3万元/次</t>
  </si>
  <si>
    <t>3、岳阳至大仓港往返8次</t>
  </si>
  <si>
    <t>4、岳阳至上海洋山港往返次1次</t>
  </si>
  <si>
    <t>湖南华航航运有限公司</t>
  </si>
  <si>
    <t>1、岳阳至上海洋山港往返次48次</t>
  </si>
  <si>
    <t>共奖补393万</t>
  </si>
  <si>
    <t>2、岳阳至外高桥港往返67次</t>
  </si>
  <si>
    <t>上海泛亚航运有限公司</t>
  </si>
  <si>
    <t>1、岳阳至东盟接力航线往返88次</t>
  </si>
  <si>
    <t>共奖补526万</t>
  </si>
  <si>
    <t>2、岳阳至澳大利亚接力航线往返36次</t>
  </si>
  <si>
    <t>3、岳阳至宜昌航线往返28次</t>
  </si>
  <si>
    <t>1.5万元/次</t>
  </si>
  <si>
    <t>湖南华光源海国际物流股份有限公司</t>
  </si>
  <si>
    <t>1、岳阳至上海洋山港往返次87次</t>
  </si>
  <si>
    <t>共奖补474万</t>
  </si>
  <si>
    <t>2、岳阳至上海外高桥港往返次42次</t>
  </si>
  <si>
    <t xml:space="preserve">小计 </t>
  </si>
  <si>
    <t>口岸经营企业做大做强城陵矶口岸平台</t>
  </si>
  <si>
    <t>岳阳中检汽车检测有限公司</t>
  </si>
  <si>
    <t>检测平行进口汽车4942台（全年）</t>
  </si>
  <si>
    <t>对进口汽车检测平台2020年给予运营补贴40万元</t>
  </si>
  <si>
    <t>小计</t>
  </si>
  <si>
    <t>集装箱货物在城陵矶港水水中转</t>
  </si>
  <si>
    <t>湖南远洋集装箱运输有限公司</t>
  </si>
  <si>
    <t>33670*20尺、17193*40尺</t>
  </si>
  <si>
    <t>100元/20英尺集装箱、160元/40英尺集装箱</t>
  </si>
  <si>
    <t>2775*20尺、14638*40尺</t>
  </si>
  <si>
    <t>6294*20尺、639*40尺</t>
  </si>
  <si>
    <t>7075*20尺、6827*40尺、</t>
  </si>
  <si>
    <t>上港集团长江物流湖南有限公司</t>
  </si>
  <si>
    <t>2390*20尺、1208*40尺</t>
  </si>
  <si>
    <t>重庆太平洋国际物流有限公司武汉分公司</t>
  </si>
  <si>
    <t>594*20尺、191*40尺</t>
  </si>
  <si>
    <t>进出口、货代企业依托城陵矶口岸从事国际贸易</t>
  </si>
  <si>
    <t>岳阳湘茂医药化工有限公司</t>
  </si>
  <si>
    <t>一般贸易额51.6265万美元</t>
  </si>
  <si>
    <t>本地注册、本地报关、本地验放一般贸易按1.5分/美元</t>
  </si>
  <si>
    <t>岳阳市万越进出口贸易有限公司</t>
  </si>
  <si>
    <t>粮食进口473.1795万美元</t>
  </si>
  <si>
    <t>本地注册、本地报关、本地验放粮食进口按2分/美元</t>
  </si>
  <si>
    <t>湖南科凯瑞材料科技有限公司</t>
  </si>
  <si>
    <t>一般贸易额75.4234万美元</t>
  </si>
  <si>
    <t>岳阳华瑶国际贸易有限公司</t>
  </si>
  <si>
    <t>一般贸易额28.8276万美元</t>
  </si>
  <si>
    <t>长沙凯旺化工有限公司</t>
  </si>
  <si>
    <t>一般贸易额71.7366万美元</t>
  </si>
  <si>
    <t>异地注册、本地报关、本地验放一般贸易按0.5分/美元</t>
  </si>
  <si>
    <t>湖南淳湘农林科技有限公司</t>
  </si>
  <si>
    <t>一般贸易额187.1248万美元</t>
  </si>
  <si>
    <t>道道全粮油股份有限公司</t>
  </si>
  <si>
    <t>粮食进口5999.938万美元</t>
  </si>
  <si>
    <t>本地注册、本地报关、异地验放粮食进口按1分/美元</t>
  </si>
  <si>
    <t>道道全粮油岳阳有限公司</t>
  </si>
  <si>
    <t>粮食进口7789.9814万美元</t>
  </si>
  <si>
    <t>共奖补80.2251万</t>
  </si>
  <si>
    <t>粮食进口116.2667万美元</t>
  </si>
  <si>
    <t>本地注册、本地报关、本地验放粮食贸易按2分/美元</t>
  </si>
  <si>
    <t>湖南泓源石化仓储有限公司</t>
  </si>
  <si>
    <t>一般贸易额121.6883万美元</t>
  </si>
  <si>
    <t>湖南瑞源石化股份有限公司</t>
  </si>
  <si>
    <t>一般贸易额668.8227万美元</t>
  </si>
  <si>
    <t>益海嘉里（岳阳）粮油工业有限公司</t>
  </si>
  <si>
    <t>一般贸易额323.6452万美元</t>
  </si>
  <si>
    <t>湖南弘润化工科技有限公司</t>
  </si>
  <si>
    <t>一般贸易额100.5171万美元</t>
  </si>
  <si>
    <t>湖南新岭化工股份有限公司</t>
  </si>
  <si>
    <t>一般贸易额765.5773万美元</t>
  </si>
  <si>
    <t>湖南中创化工股份有限公司</t>
  </si>
  <si>
    <t>一般贸易额2116.4573万美元</t>
  </si>
  <si>
    <t>共奖补47.2071万</t>
  </si>
  <si>
    <t>一般贸易额2061.4722万美元</t>
  </si>
  <si>
    <t>本地注册、本地报关、异地验放一般贸易按0.75分/美元</t>
  </si>
  <si>
    <t>岳阳林纸股份有限公司</t>
  </si>
  <si>
    <t>一般贸易额14641.2万美元</t>
  </si>
  <si>
    <t>湖南华洋国际物流有限公司</t>
  </si>
  <si>
    <t>代理进出口贸易额29255.0329万美元</t>
  </si>
  <si>
    <t>本市注册且其所代理在本地报关、本地验放货物的贸易额每达到1000万美元奖励人民币6万元</t>
  </si>
  <si>
    <t>中石化化工销售有限公司华中分公司</t>
  </si>
  <si>
    <t>一般贸易额2168.2037万美元</t>
  </si>
  <si>
    <t>湖南德晟国际物流有限公司</t>
  </si>
  <si>
    <t>一般贸易额2074.5019万美元</t>
  </si>
  <si>
    <t>岳阳昌德环境科技有限公司</t>
  </si>
  <si>
    <t>一般贸易额101.0735万美元</t>
  </si>
  <si>
    <t>中仓国际物流有限公司</t>
  </si>
  <si>
    <t>一般贸易额4146.4784万美元</t>
  </si>
  <si>
    <t>中石化化工销售（武汉）有限公司</t>
  </si>
  <si>
    <t>一般贸易额355.9851万美元</t>
  </si>
  <si>
    <t>岳阳聚源石油化工有限公司</t>
  </si>
  <si>
    <t>一般贸易额73.7635万美元</t>
  </si>
  <si>
    <t>岳阳千硕化工有限公司</t>
  </si>
  <si>
    <t>一般贸易额52.1478万美元</t>
  </si>
  <si>
    <t>湖南海日食品有限公司</t>
  </si>
  <si>
    <t>一般贸易额318.7539万美元</t>
  </si>
  <si>
    <t>平江县佳北进出口有限公司</t>
  </si>
  <si>
    <t>一般贸易额140.4818万美元</t>
  </si>
  <si>
    <t>岳阳市侨益物流服务有限公司</t>
  </si>
  <si>
    <t>一般贸易额1292.2153万美元</t>
  </si>
  <si>
    <t>岳阳市东兴彩印淋膜制品有限公司</t>
  </si>
  <si>
    <t>一般贸易额50.212万美元</t>
  </si>
  <si>
    <t>陕西汇江天能源有限公司</t>
  </si>
  <si>
    <t>一般贸易额188.4985万美元</t>
  </si>
  <si>
    <t>岳阳鑫信贷运代理有限公司</t>
  </si>
  <si>
    <t>一般贸易额1137万美元</t>
  </si>
  <si>
    <t>江苏中联铝业国际贸易有限公司</t>
  </si>
  <si>
    <t>一般贸易额329.4107万美元</t>
  </si>
  <si>
    <t>湖南联航国际物流有限公司</t>
  </si>
  <si>
    <t>一般贸易额7008.7036美元</t>
  </si>
  <si>
    <t>备注：根据城陵矶新港区管委会与各航运企业签订的《航线管理合作协议》，航线运营奖补金额与航线运营的准班率、运输时间达标率挂钩，本表中的奖励金额为考核后最终确定的奖励金额。</t>
  </si>
  <si>
    <t>附表2：2020年“一区一港四口岸”奖补资金明细表（综合保税区）</t>
  </si>
  <si>
    <t>奖励标准</t>
  </si>
  <si>
    <t>湖南聚盛时代科技有限公司</t>
  </si>
  <si>
    <t>异地报关一般贸易按0.5分/美元</t>
  </si>
  <si>
    <t>湖南伟博智能科技有限公司</t>
  </si>
  <si>
    <t>综保区内加工贸易按2分/美金标准</t>
  </si>
  <si>
    <t>共奖补111.9589万</t>
  </si>
  <si>
    <t>本地报关、本地验放一般贸易按1.5分/美元</t>
  </si>
  <si>
    <t>岳阳市中创智能科技有限公司</t>
  </si>
  <si>
    <t>共奖补32.008万</t>
  </si>
  <si>
    <t>岳阳城天供应链管理有限公司</t>
  </si>
  <si>
    <t>共奖补0.2267万</t>
  </si>
  <si>
    <t>岳阳务道国际贸易有限公司</t>
  </si>
  <si>
    <t>湖南弘鑫立供应链管理有限公司</t>
  </si>
  <si>
    <t>岳阳锐嘉弘进出口有限公司</t>
  </si>
  <si>
    <t>岳阳百纳友诚进口贸易有限责任公司</t>
  </si>
  <si>
    <t>际华岳阳新材料科技有限公司</t>
  </si>
  <si>
    <t>湖南南太生物科技有限公司</t>
  </si>
  <si>
    <t>湖南世汇进出口有限公司</t>
  </si>
  <si>
    <t>岳阳市久佰进出口贸易有限公司</t>
  </si>
  <si>
    <t>岳阳东唐贸易有限责任公司</t>
  </si>
  <si>
    <t>岳阳西维进出口贸易有限责任公司</t>
  </si>
  <si>
    <t>岳阳玉松食品有限公司</t>
  </si>
  <si>
    <t>共奖补5.2286万</t>
  </si>
  <si>
    <t>本市注册、本地报关、本地验放粮食进口按2分/美元</t>
  </si>
  <si>
    <t>本市注册、本地报关、异地验放粮食进口按1分/美元</t>
  </si>
  <si>
    <t>8*40尺</t>
  </si>
  <si>
    <t>本市注册、本地报关、本地验放肉类进口按3000元/40尺</t>
  </si>
  <si>
    <t>岳阳市凌茂贸易有限公司</t>
  </si>
  <si>
    <t>岳阳市普航贸易有限公司</t>
  </si>
  <si>
    <t>湖南兴非昌国际贸易有限公司</t>
  </si>
  <si>
    <t>共奖补2.8223万</t>
  </si>
  <si>
    <t>62*20英尺</t>
  </si>
  <si>
    <t>区间物流往返按100元/20英尺，150元/40英尺标准</t>
  </si>
  <si>
    <t>湖南海益通生物科技有限公司</t>
  </si>
  <si>
    <t>共奖补11.4115万</t>
  </si>
  <si>
    <t>446*20英尺、20*40英尺</t>
  </si>
  <si>
    <t>湖南君泰生物科技股份有限公司</t>
  </si>
  <si>
    <t>共奖补19.5098万</t>
  </si>
  <si>
    <t>831*40英尺</t>
  </si>
  <si>
    <t>岳阳东永新材料有限公司</t>
  </si>
  <si>
    <t>共奖补31.763万</t>
  </si>
  <si>
    <t>岳阳湘盛实业发展有限公司</t>
  </si>
  <si>
    <t>湖南省湘农观盛农业发展有限公司</t>
  </si>
  <si>
    <t>岳阳登封贸易有限责任公司</t>
  </si>
  <si>
    <t>本地报关、异地验放一般贸易按0.75分/美元</t>
  </si>
  <si>
    <t>岳阳必兴贸易有限责任公司</t>
  </si>
  <si>
    <t>岳阳优美高贸易有限责任公司</t>
  </si>
  <si>
    <t>岳阳铸承贸易有限责任公司</t>
  </si>
  <si>
    <t>岳阳封投贸易有限责任公司</t>
  </si>
  <si>
    <t>岳阳鑫申贸易有限责任公司</t>
  </si>
  <si>
    <t>岳阳统晨贸易有限责任公司</t>
  </si>
  <si>
    <t>岳阳融光贸易有限责任公司</t>
  </si>
  <si>
    <t>岳阳英盛贸易有限责任公司</t>
  </si>
  <si>
    <t>岳阳畅达行贸易有限责任公司</t>
  </si>
  <si>
    <t>岳阳铭苏贸易有限责任公司</t>
  </si>
  <si>
    <t>岳阳兴升贸易有限责任公司</t>
  </si>
  <si>
    <t>岳阳悦凯贸易有限责任公司</t>
  </si>
  <si>
    <t>岳阳凯佳贸易有限责任公司</t>
  </si>
  <si>
    <t>岳阳保盛贸易有限责任公司</t>
  </si>
  <si>
    <t>岳阳久久红贸易有限责任公司</t>
  </si>
  <si>
    <t>岳阳南风贸易有限责任公司</t>
  </si>
  <si>
    <t>岳阳奔富贸易有限责任公司</t>
  </si>
  <si>
    <t>岳阳久帆贸易有限责任公司</t>
  </si>
  <si>
    <t>岳阳达通贸易有限责任公司</t>
  </si>
  <si>
    <t>岳阳华兴贸易有限责任公司</t>
  </si>
  <si>
    <t>岳阳星飞贸易有限责任公司</t>
  </si>
  <si>
    <t>岳阳通诚贸易有限责任公司</t>
  </si>
  <si>
    <t>岳阳无疆贸易有限责任公司</t>
  </si>
  <si>
    <t>岳阳港泰贸易有限责任公司</t>
  </si>
  <si>
    <t>岳阳传远贸易有限责任公司</t>
  </si>
  <si>
    <t>岳阳港茂贸易有限责任公司</t>
  </si>
  <si>
    <t>岳阳德胜贸易有限责任公司</t>
  </si>
  <si>
    <t>岳阳阳松贸易有限责任公司</t>
  </si>
  <si>
    <t>岳阳好运贸易有限责任公司</t>
  </si>
  <si>
    <t>岳阳印象贸易有限责任公司</t>
  </si>
  <si>
    <t>岳阳拓峰贸易有限责任公司</t>
  </si>
  <si>
    <t>岳阳康普瑞贸易有限责任公司</t>
  </si>
  <si>
    <t>岳阳富美贸易有限责任公司</t>
  </si>
  <si>
    <t>岳阳凌岳贸易有限责任公司</t>
  </si>
  <si>
    <t>岳阳宇创贸易有限责任公司</t>
  </si>
  <si>
    <t>岳阳东达贸易有限公司</t>
  </si>
  <si>
    <t>岳阳吾同贸易有限公司</t>
  </si>
  <si>
    <t>岳阳运同贸易有限公司</t>
  </si>
  <si>
    <t>岳阳润吉贸易有限公司</t>
  </si>
  <si>
    <t>岳阳博岳贸易有限公司</t>
  </si>
  <si>
    <t>岳阳商繁贸易有限公司</t>
  </si>
  <si>
    <t>岳阳揽鑫贸易有限公司</t>
  </si>
  <si>
    <t>岳阳久喧贸易有限公司</t>
  </si>
  <si>
    <t>岳阳振城贸易有限公司</t>
  </si>
  <si>
    <t>岳阳恒盛冷链物流有限责任公司</t>
  </si>
  <si>
    <t>共奖补238.6139万</t>
  </si>
  <si>
    <t>773*20尺，5793*40英尺</t>
  </si>
  <si>
    <t>岳阳观盛投资发展有限公司</t>
  </si>
  <si>
    <t>47*40英尺</t>
  </si>
  <si>
    <t>本市注册、本地报关、本地验放的肉类进口按3000元/40尺</t>
  </si>
  <si>
    <t>共奖补2001.0034万</t>
  </si>
  <si>
    <t>汽车进口5298台，销售997台</t>
  </si>
  <si>
    <t>本市注册、本地报关、本地验放进口汽车按1500元/台，如在本市形成终端销售增加1500元/台，单个企业年度奖励总金额不高过1000万元。</t>
  </si>
  <si>
    <t>岳阳综保区兴盛综合服务有限公司</t>
  </si>
  <si>
    <t>8*20英尺、1679*40英尺</t>
  </si>
  <si>
    <t>湖南省芯卂龙电子科技有限公司</t>
  </si>
  <si>
    <t>湖南济海食品有限公司</t>
  </si>
  <si>
    <t>小    计</t>
  </si>
  <si>
    <t>合计：7733.0205万元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</si>
</sst>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0_ "/>
  </numFmts>
  <fonts count="3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17" fillId="2" borderId="5" applyNumberFormat="0" applyAlignment="0" applyProtection="0"/>
    <xf numFmtId="0" fontId="30" fillId="2" borderId="1" applyNumberFormat="0" applyAlignment="0" applyProtection="0"/>
    <xf numFmtId="0" fontId="21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13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22" applyNumberFormat="1" applyFont="1" applyFill="1" applyBorder="1" applyAlignment="1">
      <alignment horizontal="center" vertical="center" wrapText="1"/>
    </xf>
    <xf numFmtId="0" fontId="7" fillId="0" borderId="9" xfId="2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177" fontId="32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78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177" fontId="32" fillId="0" borderId="9" xfId="22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27" applyNumberFormat="1" applyFont="1" applyFill="1" applyBorder="1" applyAlignment="1">
      <alignment horizontal="center" vertical="center" wrapText="1"/>
    </xf>
    <xf numFmtId="0" fontId="32" fillId="0" borderId="9" xfId="22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19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千位分隔 4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9">
      <selection activeCell="J26" sqref="J26"/>
    </sheetView>
  </sheetViews>
  <sheetFormatPr defaultColWidth="9.00390625" defaultRowHeight="14.25"/>
  <cols>
    <col min="1" max="1" width="12.125" style="0" customWidth="1"/>
    <col min="2" max="2" width="5.125" style="50" customWidth="1"/>
    <col min="3" max="3" width="30.875" style="50" customWidth="1"/>
    <col min="4" max="4" width="28.125" style="50" customWidth="1"/>
    <col min="5" max="5" width="41.875" style="50" customWidth="1"/>
    <col min="6" max="6" width="10.375" style="50" customWidth="1"/>
    <col min="7" max="7" width="12.875" style="50" customWidth="1"/>
  </cols>
  <sheetData>
    <row r="1" spans="1:7" ht="25.5" customHeight="1">
      <c r="A1" s="4" t="s">
        <v>0</v>
      </c>
      <c r="B1" s="4"/>
      <c r="C1" s="4"/>
      <c r="D1" s="4"/>
      <c r="E1" s="4"/>
      <c r="F1" s="4"/>
      <c r="G1" s="4"/>
    </row>
    <row r="2" spans="1:7" ht="20.25" customHeight="1">
      <c r="A2" s="4"/>
      <c r="B2" s="4"/>
      <c r="C2" s="4"/>
      <c r="D2" s="4"/>
      <c r="E2" s="4"/>
      <c r="F2" s="4"/>
      <c r="G2" s="4"/>
    </row>
    <row r="3" spans="1:7" ht="18.75" customHeight="1">
      <c r="A3" s="51"/>
      <c r="B3" s="52"/>
      <c r="C3" s="52"/>
      <c r="D3" s="52"/>
      <c r="E3" s="52"/>
      <c r="F3" s="52"/>
      <c r="G3" s="53" t="s">
        <v>1</v>
      </c>
    </row>
    <row r="4" spans="1:7" ht="30.75" customHeight="1">
      <c r="A4" s="54" t="s">
        <v>2</v>
      </c>
      <c r="B4" s="55" t="s">
        <v>3</v>
      </c>
      <c r="C4" s="54" t="s">
        <v>4</v>
      </c>
      <c r="D4" s="54" t="s">
        <v>5</v>
      </c>
      <c r="E4" s="56" t="s">
        <v>6</v>
      </c>
      <c r="F4" s="12" t="s">
        <v>7</v>
      </c>
      <c r="G4" s="12" t="s">
        <v>8</v>
      </c>
    </row>
    <row r="5" spans="1:7" s="49" customFormat="1" ht="21.75" customHeight="1">
      <c r="A5" s="57" t="s">
        <v>9</v>
      </c>
      <c r="B5" s="58">
        <v>1</v>
      </c>
      <c r="C5" s="59" t="s">
        <v>10</v>
      </c>
      <c r="D5" s="60" t="s">
        <v>11</v>
      </c>
      <c r="E5" s="61" t="s">
        <v>12</v>
      </c>
      <c r="F5" s="39">
        <v>336</v>
      </c>
      <c r="G5" s="62" t="s">
        <v>13</v>
      </c>
    </row>
    <row r="6" spans="1:7" s="49" customFormat="1" ht="21.75" customHeight="1">
      <c r="A6" s="63"/>
      <c r="B6" s="64"/>
      <c r="C6" s="65"/>
      <c r="D6" s="60" t="s">
        <v>14</v>
      </c>
      <c r="E6" s="61" t="s">
        <v>15</v>
      </c>
      <c r="F6" s="39">
        <v>234</v>
      </c>
      <c r="G6" s="66"/>
    </row>
    <row r="7" spans="1:7" s="49" customFormat="1" ht="21.75" customHeight="1">
      <c r="A7" s="63"/>
      <c r="B7" s="64"/>
      <c r="C7" s="65"/>
      <c r="D7" s="60" t="s">
        <v>16</v>
      </c>
      <c r="E7" s="61" t="s">
        <v>15</v>
      </c>
      <c r="F7" s="39">
        <v>24</v>
      </c>
      <c r="G7" s="66"/>
    </row>
    <row r="8" spans="1:7" s="49" customFormat="1" ht="21.75" customHeight="1">
      <c r="A8" s="63"/>
      <c r="B8" s="64"/>
      <c r="C8" s="67"/>
      <c r="D8" s="60" t="s">
        <v>17</v>
      </c>
      <c r="E8" s="61" t="s">
        <v>12</v>
      </c>
      <c r="F8" s="39">
        <v>4</v>
      </c>
      <c r="G8" s="68"/>
    </row>
    <row r="9" spans="1:7" s="49" customFormat="1" ht="21.75" customHeight="1">
      <c r="A9" s="63"/>
      <c r="B9" s="58">
        <v>2</v>
      </c>
      <c r="C9" s="59" t="s">
        <v>18</v>
      </c>
      <c r="D9" s="60" t="s">
        <v>19</v>
      </c>
      <c r="E9" s="61" t="s">
        <v>12</v>
      </c>
      <c r="F9" s="39">
        <v>192</v>
      </c>
      <c r="G9" s="69" t="s">
        <v>20</v>
      </c>
    </row>
    <row r="10" spans="1:7" s="49" customFormat="1" ht="21.75" customHeight="1">
      <c r="A10" s="63"/>
      <c r="B10" s="64"/>
      <c r="C10" s="65"/>
      <c r="D10" s="60" t="s">
        <v>21</v>
      </c>
      <c r="E10" s="61" t="s">
        <v>15</v>
      </c>
      <c r="F10" s="39">
        <v>201</v>
      </c>
      <c r="G10" s="70"/>
    </row>
    <row r="11" spans="1:7" s="49" customFormat="1" ht="21.75" customHeight="1">
      <c r="A11" s="63"/>
      <c r="B11" s="58">
        <v>3</v>
      </c>
      <c r="C11" s="57" t="s">
        <v>22</v>
      </c>
      <c r="D11" s="60" t="s">
        <v>23</v>
      </c>
      <c r="E11" s="61" t="s">
        <v>12</v>
      </c>
      <c r="F11" s="13">
        <v>352</v>
      </c>
      <c r="G11" s="69" t="s">
        <v>24</v>
      </c>
    </row>
    <row r="12" spans="1:7" s="49" customFormat="1" ht="21.75" customHeight="1">
      <c r="A12" s="63"/>
      <c r="B12" s="64"/>
      <c r="C12" s="63"/>
      <c r="D12" s="60" t="s">
        <v>25</v>
      </c>
      <c r="E12" s="61" t="s">
        <v>12</v>
      </c>
      <c r="F12" s="71">
        <v>132</v>
      </c>
      <c r="G12" s="70"/>
    </row>
    <row r="13" spans="1:7" s="49" customFormat="1" ht="21.75" customHeight="1">
      <c r="A13" s="63"/>
      <c r="B13" s="64"/>
      <c r="C13" s="63"/>
      <c r="D13" s="60" t="s">
        <v>26</v>
      </c>
      <c r="E13" s="61" t="s">
        <v>27</v>
      </c>
      <c r="F13" s="71">
        <v>42</v>
      </c>
      <c r="G13" s="72"/>
    </row>
    <row r="14" spans="1:7" s="49" customFormat="1" ht="21.75" customHeight="1">
      <c r="A14" s="63"/>
      <c r="B14" s="58">
        <v>4</v>
      </c>
      <c r="C14" s="59" t="s">
        <v>28</v>
      </c>
      <c r="D14" s="60" t="s">
        <v>29</v>
      </c>
      <c r="E14" s="61" t="s">
        <v>12</v>
      </c>
      <c r="F14" s="71">
        <v>348</v>
      </c>
      <c r="G14" s="69" t="s">
        <v>30</v>
      </c>
    </row>
    <row r="15" spans="1:7" s="49" customFormat="1" ht="21.75" customHeight="1">
      <c r="A15" s="63"/>
      <c r="B15" s="64"/>
      <c r="C15" s="65"/>
      <c r="D15" s="60" t="s">
        <v>31</v>
      </c>
      <c r="E15" s="61" t="s">
        <v>15</v>
      </c>
      <c r="F15" s="71">
        <v>126</v>
      </c>
      <c r="G15" s="70"/>
    </row>
    <row r="16" spans="1:7" s="49" customFormat="1" ht="24.75" customHeight="1">
      <c r="A16" s="73"/>
      <c r="B16" s="74" t="s">
        <v>32</v>
      </c>
      <c r="C16" s="74"/>
      <c r="D16" s="74"/>
      <c r="E16" s="74"/>
      <c r="F16" s="75">
        <v>1991</v>
      </c>
      <c r="G16" s="76"/>
    </row>
    <row r="17" spans="1:7" s="49" customFormat="1" ht="29.25" customHeight="1">
      <c r="A17" s="77" t="s">
        <v>33</v>
      </c>
      <c r="B17" s="78">
        <v>1</v>
      </c>
      <c r="C17" s="78" t="s">
        <v>34</v>
      </c>
      <c r="D17" s="79" t="s">
        <v>35</v>
      </c>
      <c r="E17" s="77" t="s">
        <v>36</v>
      </c>
      <c r="F17" s="77">
        <v>40</v>
      </c>
      <c r="G17" s="77"/>
    </row>
    <row r="18" spans="1:7" s="49" customFormat="1" ht="25.5" customHeight="1">
      <c r="A18" s="77"/>
      <c r="B18" s="75" t="s">
        <v>37</v>
      </c>
      <c r="C18" s="80"/>
      <c r="D18" s="80"/>
      <c r="E18" s="80"/>
      <c r="F18" s="74">
        <v>40</v>
      </c>
      <c r="G18" s="74"/>
    </row>
    <row r="19" spans="1:7" s="49" customFormat="1" ht="24.75" customHeight="1">
      <c r="A19" s="57" t="s">
        <v>38</v>
      </c>
      <c r="B19" s="78">
        <v>1</v>
      </c>
      <c r="C19" s="78" t="s">
        <v>39</v>
      </c>
      <c r="D19" s="79" t="s">
        <v>40</v>
      </c>
      <c r="E19" s="57" t="s">
        <v>41</v>
      </c>
      <c r="F19" s="78">
        <f>220.372+391.416</f>
        <v>611.788</v>
      </c>
      <c r="G19" s="74"/>
    </row>
    <row r="20" spans="1:7" s="49" customFormat="1" ht="24.75" customHeight="1">
      <c r="A20" s="63"/>
      <c r="B20" s="78">
        <v>2</v>
      </c>
      <c r="C20" s="78" t="s">
        <v>18</v>
      </c>
      <c r="D20" s="79" t="s">
        <v>42</v>
      </c>
      <c r="E20" s="63"/>
      <c r="F20" s="78">
        <v>261.958</v>
      </c>
      <c r="G20" s="74"/>
    </row>
    <row r="21" spans="1:7" s="49" customFormat="1" ht="24.75" customHeight="1">
      <c r="A21" s="63"/>
      <c r="B21" s="78">
        <v>3</v>
      </c>
      <c r="C21" s="78" t="s">
        <v>22</v>
      </c>
      <c r="D21" s="79" t="s">
        <v>43</v>
      </c>
      <c r="E21" s="63"/>
      <c r="F21" s="78">
        <v>73.164</v>
      </c>
      <c r="G21" s="74"/>
    </row>
    <row r="22" spans="1:7" s="49" customFormat="1" ht="24.75" customHeight="1">
      <c r="A22" s="63"/>
      <c r="B22" s="78">
        <v>4</v>
      </c>
      <c r="C22" s="77" t="s">
        <v>28</v>
      </c>
      <c r="D22" s="79" t="s">
        <v>44</v>
      </c>
      <c r="E22" s="63"/>
      <c r="F22" s="78">
        <v>179.982</v>
      </c>
      <c r="G22" s="81"/>
    </row>
    <row r="23" spans="1:7" s="49" customFormat="1" ht="24.75" customHeight="1">
      <c r="A23" s="63"/>
      <c r="B23" s="78">
        <v>5</v>
      </c>
      <c r="C23" s="78" t="s">
        <v>45</v>
      </c>
      <c r="D23" s="79" t="s">
        <v>46</v>
      </c>
      <c r="E23" s="63"/>
      <c r="F23" s="78">
        <v>43.227999999999994</v>
      </c>
      <c r="G23" s="74"/>
    </row>
    <row r="24" spans="1:12" s="49" customFormat="1" ht="24.75" customHeight="1">
      <c r="A24" s="63"/>
      <c r="B24" s="78">
        <v>6</v>
      </c>
      <c r="C24" s="78" t="s">
        <v>47</v>
      </c>
      <c r="D24" s="82" t="s">
        <v>48</v>
      </c>
      <c r="E24" s="73"/>
      <c r="F24" s="78">
        <v>8.996</v>
      </c>
      <c r="G24" s="74"/>
      <c r="L24" s="49">
        <v>1</v>
      </c>
    </row>
    <row r="25" spans="1:7" s="49" customFormat="1" ht="24" customHeight="1">
      <c r="A25" s="73"/>
      <c r="B25" s="75" t="s">
        <v>37</v>
      </c>
      <c r="C25" s="80"/>
      <c r="D25" s="80"/>
      <c r="E25" s="76"/>
      <c r="F25" s="75">
        <f>SUM(F19:F24)</f>
        <v>1179.1160000000002</v>
      </c>
      <c r="G25" s="76"/>
    </row>
    <row r="26" spans="1:7" ht="22.5" customHeight="1">
      <c r="A26" s="83" t="s">
        <v>49</v>
      </c>
      <c r="B26" s="84">
        <v>1</v>
      </c>
      <c r="C26" s="14" t="s">
        <v>50</v>
      </c>
      <c r="D26" s="60" t="s">
        <v>51</v>
      </c>
      <c r="E26" s="85" t="s">
        <v>52</v>
      </c>
      <c r="F26" s="39">
        <v>0.7744</v>
      </c>
      <c r="G26" s="84"/>
    </row>
    <row r="27" spans="1:7" ht="22.5" customHeight="1">
      <c r="A27" s="83"/>
      <c r="B27" s="84">
        <v>2</v>
      </c>
      <c r="C27" s="14" t="s">
        <v>53</v>
      </c>
      <c r="D27" s="60" t="s">
        <v>54</v>
      </c>
      <c r="E27" s="85" t="s">
        <v>55</v>
      </c>
      <c r="F27" s="39">
        <v>9.4636</v>
      </c>
      <c r="G27" s="86"/>
    </row>
    <row r="28" spans="1:7" ht="22.5" customHeight="1">
      <c r="A28" s="83"/>
      <c r="B28" s="84">
        <v>3</v>
      </c>
      <c r="C28" s="14" t="s">
        <v>56</v>
      </c>
      <c r="D28" s="60" t="s">
        <v>57</v>
      </c>
      <c r="E28" s="85" t="s">
        <v>52</v>
      </c>
      <c r="F28" s="39">
        <v>1.1313</v>
      </c>
      <c r="G28" s="84"/>
    </row>
    <row r="29" spans="1:7" ht="22.5" customHeight="1">
      <c r="A29" s="83"/>
      <c r="B29" s="84">
        <v>4</v>
      </c>
      <c r="C29" s="14" t="s">
        <v>58</v>
      </c>
      <c r="D29" s="60" t="s">
        <v>59</v>
      </c>
      <c r="E29" s="85" t="s">
        <v>52</v>
      </c>
      <c r="F29" s="39">
        <v>0.4324</v>
      </c>
      <c r="G29" s="83"/>
    </row>
    <row r="30" spans="1:7" ht="22.5" customHeight="1">
      <c r="A30" s="83"/>
      <c r="B30" s="84">
        <v>5</v>
      </c>
      <c r="C30" s="14" t="s">
        <v>60</v>
      </c>
      <c r="D30" s="60" t="s">
        <v>61</v>
      </c>
      <c r="E30" s="85" t="s">
        <v>62</v>
      </c>
      <c r="F30" s="39">
        <v>0.3587</v>
      </c>
      <c r="G30" s="39"/>
    </row>
    <row r="31" spans="1:7" ht="22.5" customHeight="1">
      <c r="A31" s="83"/>
      <c r="B31" s="84">
        <v>6</v>
      </c>
      <c r="C31" s="14" t="s">
        <v>63</v>
      </c>
      <c r="D31" s="60" t="s">
        <v>64</v>
      </c>
      <c r="E31" s="85" t="s">
        <v>52</v>
      </c>
      <c r="F31" s="39">
        <v>2.8069</v>
      </c>
      <c r="G31" s="86"/>
    </row>
    <row r="32" spans="1:7" ht="22.5" customHeight="1">
      <c r="A32" s="83"/>
      <c r="B32" s="84">
        <v>7</v>
      </c>
      <c r="C32" s="14" t="s">
        <v>65</v>
      </c>
      <c r="D32" s="60" t="s">
        <v>66</v>
      </c>
      <c r="E32" s="85" t="s">
        <v>67</v>
      </c>
      <c r="F32" s="39">
        <v>59.9994</v>
      </c>
      <c r="G32" s="84"/>
    </row>
    <row r="33" spans="1:7" ht="22.5" customHeight="1">
      <c r="A33" s="83"/>
      <c r="B33" s="87">
        <v>8</v>
      </c>
      <c r="C33" s="18" t="s">
        <v>68</v>
      </c>
      <c r="D33" s="60" t="s">
        <v>69</v>
      </c>
      <c r="E33" s="85" t="s">
        <v>67</v>
      </c>
      <c r="F33" s="39">
        <v>77.8998</v>
      </c>
      <c r="G33" s="88" t="s">
        <v>70</v>
      </c>
    </row>
    <row r="34" spans="1:7" ht="22.5" customHeight="1">
      <c r="A34" s="83"/>
      <c r="B34" s="89"/>
      <c r="C34" s="21"/>
      <c r="D34" s="60" t="s">
        <v>71</v>
      </c>
      <c r="E34" s="85" t="s">
        <v>72</v>
      </c>
      <c r="F34" s="39">
        <v>2.3253</v>
      </c>
      <c r="G34" s="90"/>
    </row>
    <row r="35" spans="1:7" ht="22.5" customHeight="1">
      <c r="A35" s="83"/>
      <c r="B35" s="84">
        <v>9</v>
      </c>
      <c r="C35" s="14" t="s">
        <v>73</v>
      </c>
      <c r="D35" s="60" t="s">
        <v>74</v>
      </c>
      <c r="E35" s="85" t="s">
        <v>52</v>
      </c>
      <c r="F35" s="39">
        <v>1.8253</v>
      </c>
      <c r="G35" s="83"/>
    </row>
    <row r="36" spans="1:7" ht="22.5" customHeight="1">
      <c r="A36" s="83"/>
      <c r="B36" s="84">
        <v>10</v>
      </c>
      <c r="C36" s="14" t="s">
        <v>75</v>
      </c>
      <c r="D36" s="60" t="s">
        <v>76</v>
      </c>
      <c r="E36" s="85" t="s">
        <v>52</v>
      </c>
      <c r="F36" s="39">
        <v>10.0324</v>
      </c>
      <c r="G36" s="83"/>
    </row>
    <row r="37" spans="1:7" ht="22.5" customHeight="1">
      <c r="A37" s="83"/>
      <c r="B37" s="84">
        <v>11</v>
      </c>
      <c r="C37" s="14" t="s">
        <v>77</v>
      </c>
      <c r="D37" s="60" t="s">
        <v>78</v>
      </c>
      <c r="E37" s="85" t="s">
        <v>52</v>
      </c>
      <c r="F37" s="39">
        <v>4.8547</v>
      </c>
      <c r="G37" s="84"/>
    </row>
    <row r="38" spans="1:7" ht="22.5" customHeight="1">
      <c r="A38" s="83"/>
      <c r="B38" s="84">
        <v>12</v>
      </c>
      <c r="C38" s="14" t="s">
        <v>79</v>
      </c>
      <c r="D38" s="60" t="s">
        <v>80</v>
      </c>
      <c r="E38" s="85" t="s">
        <v>52</v>
      </c>
      <c r="F38" s="39">
        <f>0.3396+1.1682</f>
        <v>1.5078</v>
      </c>
      <c r="G38" s="84"/>
    </row>
    <row r="39" spans="1:7" ht="22.5" customHeight="1">
      <c r="A39" s="83"/>
      <c r="B39" s="84">
        <v>13</v>
      </c>
      <c r="C39" s="14" t="s">
        <v>81</v>
      </c>
      <c r="D39" s="60" t="s">
        <v>82</v>
      </c>
      <c r="E39" s="85" t="s">
        <v>52</v>
      </c>
      <c r="F39" s="39">
        <f>6.5683+4.9152</f>
        <v>11.4835</v>
      </c>
      <c r="G39" s="84"/>
    </row>
    <row r="40" spans="1:7" ht="22.5" customHeight="1">
      <c r="A40" s="83"/>
      <c r="B40" s="84">
        <v>14</v>
      </c>
      <c r="C40" s="14" t="s">
        <v>83</v>
      </c>
      <c r="D40" s="60" t="s">
        <v>84</v>
      </c>
      <c r="E40" s="85" t="s">
        <v>52</v>
      </c>
      <c r="F40" s="39">
        <f>15.5085+16.2383</f>
        <v>31.7468</v>
      </c>
      <c r="G40" s="84" t="s">
        <v>85</v>
      </c>
    </row>
    <row r="41" spans="1:7" ht="22.5" customHeight="1">
      <c r="A41" s="83"/>
      <c r="B41" s="84"/>
      <c r="C41" s="14"/>
      <c r="D41" s="60" t="s">
        <v>86</v>
      </c>
      <c r="E41" s="85" t="s">
        <v>87</v>
      </c>
      <c r="F41" s="39">
        <f>6.1555+9.3048</f>
        <v>15.4603</v>
      </c>
      <c r="G41" s="84"/>
    </row>
    <row r="42" spans="1:7" ht="22.5" customHeight="1">
      <c r="A42" s="83"/>
      <c r="B42" s="84">
        <v>15</v>
      </c>
      <c r="C42" s="91" t="s">
        <v>88</v>
      </c>
      <c r="D42" s="60" t="s">
        <v>89</v>
      </c>
      <c r="E42" s="85" t="s">
        <v>52</v>
      </c>
      <c r="F42" s="39">
        <f>152.3065+67.3115</f>
        <v>219.618</v>
      </c>
      <c r="G42" s="84"/>
    </row>
    <row r="43" spans="1:7" ht="33.75" customHeight="1">
      <c r="A43" s="83"/>
      <c r="B43" s="84">
        <v>16</v>
      </c>
      <c r="C43" s="91" t="s">
        <v>90</v>
      </c>
      <c r="D43" s="60" t="s">
        <v>91</v>
      </c>
      <c r="E43" s="92" t="s">
        <v>92</v>
      </c>
      <c r="F43" s="39">
        <f>114+54</f>
        <v>168</v>
      </c>
      <c r="G43" s="84"/>
    </row>
    <row r="44" spans="1:7" ht="22.5" customHeight="1">
      <c r="A44" s="83"/>
      <c r="B44" s="84">
        <v>17</v>
      </c>
      <c r="C44" s="14" t="s">
        <v>93</v>
      </c>
      <c r="D44" s="60" t="s">
        <v>94</v>
      </c>
      <c r="E44" s="85" t="s">
        <v>62</v>
      </c>
      <c r="F44" s="39">
        <v>10.841</v>
      </c>
      <c r="G44" s="84"/>
    </row>
    <row r="45" spans="1:7" ht="27.75" customHeight="1">
      <c r="A45" s="83"/>
      <c r="B45" s="84">
        <v>18</v>
      </c>
      <c r="C45" s="14" t="s">
        <v>95</v>
      </c>
      <c r="D45" s="60" t="s">
        <v>96</v>
      </c>
      <c r="E45" s="92" t="s">
        <v>92</v>
      </c>
      <c r="F45" s="39">
        <v>12</v>
      </c>
      <c r="G45" s="84"/>
    </row>
    <row r="46" spans="1:7" ht="22.5" customHeight="1">
      <c r="A46" s="83"/>
      <c r="B46" s="84">
        <v>19</v>
      </c>
      <c r="C46" s="14" t="s">
        <v>97</v>
      </c>
      <c r="D46" s="60" t="s">
        <v>98</v>
      </c>
      <c r="E46" s="85" t="s">
        <v>52</v>
      </c>
      <c r="F46" s="39">
        <v>1.5161</v>
      </c>
      <c r="G46" s="84"/>
    </row>
    <row r="47" spans="1:7" ht="31.5" customHeight="1">
      <c r="A47" s="83"/>
      <c r="B47" s="84">
        <v>20</v>
      </c>
      <c r="C47" s="14" t="s">
        <v>99</v>
      </c>
      <c r="D47" s="60" t="s">
        <v>100</v>
      </c>
      <c r="E47" s="92" t="s">
        <v>92</v>
      </c>
      <c r="F47" s="39">
        <v>24</v>
      </c>
      <c r="G47" s="84"/>
    </row>
    <row r="48" spans="1:7" ht="22.5" customHeight="1">
      <c r="A48" s="83"/>
      <c r="B48" s="84">
        <v>21</v>
      </c>
      <c r="C48" s="14" t="s">
        <v>101</v>
      </c>
      <c r="D48" s="60" t="s">
        <v>102</v>
      </c>
      <c r="E48" s="85" t="s">
        <v>62</v>
      </c>
      <c r="F48" s="39">
        <v>1.7799</v>
      </c>
      <c r="G48" s="84"/>
    </row>
    <row r="49" spans="1:7" ht="22.5" customHeight="1">
      <c r="A49" s="83"/>
      <c r="B49" s="84">
        <v>22</v>
      </c>
      <c r="C49" s="14" t="s">
        <v>103</v>
      </c>
      <c r="D49" s="60" t="s">
        <v>104</v>
      </c>
      <c r="E49" s="85" t="s">
        <v>52</v>
      </c>
      <c r="F49" s="39">
        <v>1.1065</v>
      </c>
      <c r="G49" s="84"/>
    </row>
    <row r="50" spans="1:7" ht="22.5" customHeight="1">
      <c r="A50" s="83"/>
      <c r="B50" s="84">
        <v>23</v>
      </c>
      <c r="C50" s="14" t="s">
        <v>105</v>
      </c>
      <c r="D50" s="60" t="s">
        <v>106</v>
      </c>
      <c r="E50" s="85" t="s">
        <v>52</v>
      </c>
      <c r="F50" s="39">
        <v>0.7822</v>
      </c>
      <c r="G50" s="84"/>
    </row>
    <row r="51" spans="1:7" ht="22.5" customHeight="1">
      <c r="A51" s="83"/>
      <c r="B51" s="84">
        <v>24</v>
      </c>
      <c r="C51" s="14" t="s">
        <v>107</v>
      </c>
      <c r="D51" s="93" t="s">
        <v>108</v>
      </c>
      <c r="E51" s="94" t="s">
        <v>52</v>
      </c>
      <c r="F51" s="39">
        <v>4.7813</v>
      </c>
      <c r="G51" s="84"/>
    </row>
    <row r="52" spans="1:7" ht="22.5" customHeight="1">
      <c r="A52" s="83"/>
      <c r="B52" s="84">
        <v>25</v>
      </c>
      <c r="C52" s="14" t="s">
        <v>109</v>
      </c>
      <c r="D52" s="60" t="s">
        <v>110</v>
      </c>
      <c r="E52" s="85" t="s">
        <v>52</v>
      </c>
      <c r="F52" s="39">
        <v>2.1072</v>
      </c>
      <c r="G52" s="84"/>
    </row>
    <row r="53" spans="1:7" ht="34.5" customHeight="1">
      <c r="A53" s="83"/>
      <c r="B53" s="84">
        <v>26</v>
      </c>
      <c r="C53" s="14" t="s">
        <v>111</v>
      </c>
      <c r="D53" s="60" t="s">
        <v>112</v>
      </c>
      <c r="E53" s="92" t="s">
        <v>92</v>
      </c>
      <c r="F53" s="39">
        <v>6</v>
      </c>
      <c r="G53" s="84"/>
    </row>
    <row r="54" spans="1:7" ht="22.5" customHeight="1">
      <c r="A54" s="83"/>
      <c r="B54" s="84">
        <v>27</v>
      </c>
      <c r="C54" s="14" t="s">
        <v>113</v>
      </c>
      <c r="D54" s="60" t="s">
        <v>114</v>
      </c>
      <c r="E54" s="85" t="s">
        <v>52</v>
      </c>
      <c r="F54" s="39">
        <v>0.7532</v>
      </c>
      <c r="G54" s="84"/>
    </row>
    <row r="55" spans="1:7" ht="22.5" customHeight="1">
      <c r="A55" s="83"/>
      <c r="B55" s="84">
        <v>28</v>
      </c>
      <c r="C55" s="14" t="s">
        <v>115</v>
      </c>
      <c r="D55" s="60" t="s">
        <v>116</v>
      </c>
      <c r="E55" s="85" t="s">
        <v>62</v>
      </c>
      <c r="F55" s="39">
        <v>0.9425</v>
      </c>
      <c r="G55" s="84"/>
    </row>
    <row r="56" spans="1:7" ht="30" customHeight="1">
      <c r="A56" s="83"/>
      <c r="B56" s="84">
        <v>29</v>
      </c>
      <c r="C56" s="14" t="s">
        <v>117</v>
      </c>
      <c r="D56" s="60" t="s">
        <v>118</v>
      </c>
      <c r="E56" s="92" t="s">
        <v>92</v>
      </c>
      <c r="F56" s="39">
        <v>6</v>
      </c>
      <c r="G56" s="84"/>
    </row>
    <row r="57" spans="1:7" ht="22.5" customHeight="1">
      <c r="A57" s="83"/>
      <c r="B57" s="84">
        <v>30</v>
      </c>
      <c r="C57" s="91" t="s">
        <v>119</v>
      </c>
      <c r="D57" s="60" t="s">
        <v>120</v>
      </c>
      <c r="E57" s="85" t="s">
        <v>62</v>
      </c>
      <c r="F57" s="39">
        <v>1.6471</v>
      </c>
      <c r="G57" s="84"/>
    </row>
    <row r="58" spans="1:7" ht="33.75" customHeight="1">
      <c r="A58" s="83"/>
      <c r="B58" s="84">
        <v>31</v>
      </c>
      <c r="C58" s="14" t="s">
        <v>121</v>
      </c>
      <c r="D58" s="95" t="s">
        <v>122</v>
      </c>
      <c r="E58" s="95" t="s">
        <v>92</v>
      </c>
      <c r="F58" s="34">
        <v>42</v>
      </c>
      <c r="G58" s="84"/>
    </row>
    <row r="59" spans="1:7" ht="24.75" customHeight="1">
      <c r="A59" s="83"/>
      <c r="B59" s="96" t="s">
        <v>37</v>
      </c>
      <c r="C59" s="96"/>
      <c r="D59" s="96"/>
      <c r="E59" s="96"/>
      <c r="F59" s="96">
        <f>SUM(F26:F58)</f>
        <v>735.9776</v>
      </c>
      <c r="G59" s="96"/>
    </row>
    <row r="60" spans="1:7" ht="27" customHeight="1">
      <c r="A60" s="97" t="s">
        <v>123</v>
      </c>
      <c r="B60" s="97"/>
      <c r="C60" s="97"/>
      <c r="D60" s="97"/>
      <c r="E60" s="97"/>
      <c r="F60" s="97"/>
      <c r="G60" s="97"/>
    </row>
  </sheetData>
  <sheetProtection/>
  <mergeCells count="34">
    <mergeCell ref="B3:F3"/>
    <mergeCell ref="B16:E16"/>
    <mergeCell ref="F16:G16"/>
    <mergeCell ref="B18:E18"/>
    <mergeCell ref="F18:G18"/>
    <mergeCell ref="B25:E25"/>
    <mergeCell ref="F25:G25"/>
    <mergeCell ref="B59:E59"/>
    <mergeCell ref="F59:G59"/>
    <mergeCell ref="A60:G60"/>
    <mergeCell ref="A5:A16"/>
    <mergeCell ref="A17:A18"/>
    <mergeCell ref="A19:A25"/>
    <mergeCell ref="A26:A59"/>
    <mergeCell ref="B5:B7"/>
    <mergeCell ref="B9:B10"/>
    <mergeCell ref="B11:B12"/>
    <mergeCell ref="B14:B15"/>
    <mergeCell ref="B33:B34"/>
    <mergeCell ref="B40:B41"/>
    <mergeCell ref="C5:C8"/>
    <mergeCell ref="C9:C10"/>
    <mergeCell ref="C11:C12"/>
    <mergeCell ref="C14:C15"/>
    <mergeCell ref="C33:C34"/>
    <mergeCell ref="C40:C41"/>
    <mergeCell ref="E19:E24"/>
    <mergeCell ref="G5:G8"/>
    <mergeCell ref="G9:G10"/>
    <mergeCell ref="G11:G13"/>
    <mergeCell ref="G14:G15"/>
    <mergeCell ref="G33:G34"/>
    <mergeCell ref="G40:G41"/>
    <mergeCell ref="A1:G2"/>
  </mergeCells>
  <printOptions horizontalCentered="1"/>
  <pageMargins left="0.5118055555555555" right="0.5118055555555555" top="0.5506944444444445" bottom="0.39305555555555555" header="0.3145833333333333" footer="0.3145833333333333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I8" sqref="I8"/>
    </sheetView>
  </sheetViews>
  <sheetFormatPr defaultColWidth="8.75390625" defaultRowHeight="14.25"/>
  <cols>
    <col min="1" max="1" width="5.25390625" style="1" customWidth="1"/>
    <col min="2" max="2" width="29.125" style="1" customWidth="1"/>
    <col min="3" max="3" width="22.625" style="1" customWidth="1"/>
    <col min="4" max="4" width="43.625" style="2" customWidth="1"/>
    <col min="5" max="5" width="12.00390625" style="1" customWidth="1"/>
    <col min="6" max="6" width="14.875" style="3" customWidth="1"/>
    <col min="7" max="29" width="9.00390625" style="3" bestFit="1" customWidth="1"/>
    <col min="30" max="16384" width="8.75390625" style="3" customWidth="1"/>
  </cols>
  <sheetData>
    <row r="1" spans="1:6" ht="25.5" customHeight="1">
      <c r="A1" s="4" t="s">
        <v>124</v>
      </c>
      <c r="B1" s="4"/>
      <c r="C1" s="4"/>
      <c r="D1" s="4"/>
      <c r="E1" s="4"/>
      <c r="F1" s="4"/>
    </row>
    <row r="2" spans="1:6" ht="24" customHeight="1">
      <c r="A2" s="4"/>
      <c r="B2" s="4"/>
      <c r="C2" s="4"/>
      <c r="D2" s="4"/>
      <c r="E2" s="4"/>
      <c r="F2" s="4"/>
    </row>
    <row r="3" spans="2:6" ht="16.5" customHeight="1">
      <c r="B3" s="5"/>
      <c r="C3" s="6"/>
      <c r="D3" s="7"/>
      <c r="F3" s="8" t="s">
        <v>1</v>
      </c>
    </row>
    <row r="4" spans="1:6" ht="34.5" customHeight="1">
      <c r="A4" s="9" t="s">
        <v>3</v>
      </c>
      <c r="B4" s="10" t="s">
        <v>4</v>
      </c>
      <c r="C4" s="9" t="s">
        <v>5</v>
      </c>
      <c r="D4" s="11" t="s">
        <v>125</v>
      </c>
      <c r="E4" s="12" t="s">
        <v>7</v>
      </c>
      <c r="F4" s="11" t="s">
        <v>8</v>
      </c>
    </row>
    <row r="5" spans="1:6" ht="18" customHeight="1">
      <c r="A5" s="13">
        <v>1</v>
      </c>
      <c r="B5" s="14" t="s">
        <v>126</v>
      </c>
      <c r="C5" s="15">
        <v>302</v>
      </c>
      <c r="D5" s="14" t="s">
        <v>127</v>
      </c>
      <c r="E5" s="16">
        <v>1.51</v>
      </c>
      <c r="F5" s="13"/>
    </row>
    <row r="6" spans="1:6" ht="18" customHeight="1">
      <c r="A6" s="17">
        <v>2</v>
      </c>
      <c r="B6" s="18" t="s">
        <v>128</v>
      </c>
      <c r="C6" s="16">
        <v>648</v>
      </c>
      <c r="D6" s="14" t="s">
        <v>129</v>
      </c>
      <c r="E6" s="16">
        <v>12.96</v>
      </c>
      <c r="F6" s="19" t="s">
        <v>130</v>
      </c>
    </row>
    <row r="7" spans="1:6" ht="18" customHeight="1">
      <c r="A7" s="20"/>
      <c r="B7" s="21"/>
      <c r="C7" s="16">
        <v>6599.9251</v>
      </c>
      <c r="D7" s="22" t="s">
        <v>131</v>
      </c>
      <c r="E7" s="23">
        <v>98.9989</v>
      </c>
      <c r="F7" s="24"/>
    </row>
    <row r="8" spans="1:6" ht="18" customHeight="1">
      <c r="A8" s="17">
        <v>3</v>
      </c>
      <c r="B8" s="18" t="s">
        <v>132</v>
      </c>
      <c r="C8" s="14">
        <v>93.744</v>
      </c>
      <c r="D8" s="14" t="s">
        <v>129</v>
      </c>
      <c r="E8" s="16">
        <v>1.8749</v>
      </c>
      <c r="F8" s="19" t="s">
        <v>133</v>
      </c>
    </row>
    <row r="9" spans="1:6" ht="18" customHeight="1">
      <c r="A9" s="20"/>
      <c r="B9" s="21"/>
      <c r="C9" s="22">
        <v>2008.871</v>
      </c>
      <c r="D9" s="22" t="s">
        <v>131</v>
      </c>
      <c r="E9" s="23">
        <v>30.1331</v>
      </c>
      <c r="F9" s="24"/>
    </row>
    <row r="10" spans="1:6" ht="18" customHeight="1">
      <c r="A10" s="13">
        <v>4</v>
      </c>
      <c r="B10" s="14" t="s">
        <v>134</v>
      </c>
      <c r="C10" s="14">
        <v>12.9741</v>
      </c>
      <c r="D10" s="14" t="s">
        <v>131</v>
      </c>
      <c r="E10" s="25">
        <v>0.1946</v>
      </c>
      <c r="F10" s="13" t="s">
        <v>135</v>
      </c>
    </row>
    <row r="11" spans="1:6" ht="18" customHeight="1">
      <c r="A11" s="13"/>
      <c r="B11" s="14"/>
      <c r="C11" s="14">
        <v>6.4191</v>
      </c>
      <c r="D11" s="14" t="s">
        <v>127</v>
      </c>
      <c r="E11" s="25">
        <v>0.0321</v>
      </c>
      <c r="F11" s="13"/>
    </row>
    <row r="12" spans="1:6" ht="18" customHeight="1">
      <c r="A12" s="13">
        <v>5</v>
      </c>
      <c r="B12" s="14" t="s">
        <v>136</v>
      </c>
      <c r="C12" s="14">
        <f>9.8+38.0438</f>
        <v>47.8438</v>
      </c>
      <c r="D12" s="14" t="s">
        <v>131</v>
      </c>
      <c r="E12" s="25">
        <f>0.147+0.5707</f>
        <v>0.7177</v>
      </c>
      <c r="F12" s="26"/>
    </row>
    <row r="13" spans="1:6" ht="18" customHeight="1">
      <c r="A13" s="13">
        <v>6</v>
      </c>
      <c r="B13" s="14" t="s">
        <v>137</v>
      </c>
      <c r="C13" s="27">
        <f>80.859+33.3962</f>
        <v>114.2552</v>
      </c>
      <c r="D13" s="14" t="s">
        <v>127</v>
      </c>
      <c r="E13" s="25">
        <f>0.4043+0.167</f>
        <v>0.5713</v>
      </c>
      <c r="F13" s="26"/>
    </row>
    <row r="14" spans="1:6" ht="18" customHeight="1">
      <c r="A14" s="13">
        <v>7</v>
      </c>
      <c r="B14" s="14" t="s">
        <v>138</v>
      </c>
      <c r="C14" s="28">
        <v>15.7356</v>
      </c>
      <c r="D14" s="14" t="s">
        <v>127</v>
      </c>
      <c r="E14" s="25">
        <v>0.0787</v>
      </c>
      <c r="F14" s="13"/>
    </row>
    <row r="15" spans="1:6" ht="18" customHeight="1">
      <c r="A15" s="13">
        <v>8</v>
      </c>
      <c r="B15" s="14" t="s">
        <v>139</v>
      </c>
      <c r="C15" s="27">
        <v>22.646</v>
      </c>
      <c r="D15" s="14" t="s">
        <v>127</v>
      </c>
      <c r="E15" s="25">
        <v>0.1132</v>
      </c>
      <c r="F15" s="26"/>
    </row>
    <row r="16" spans="1:6" ht="18" customHeight="1">
      <c r="A16" s="13">
        <v>9</v>
      </c>
      <c r="B16" s="14" t="s">
        <v>140</v>
      </c>
      <c r="C16" s="14">
        <v>11183.3</v>
      </c>
      <c r="D16" s="14" t="s">
        <v>127</v>
      </c>
      <c r="E16" s="25">
        <f>19.61+36.3065</f>
        <v>55.9165</v>
      </c>
      <c r="F16" s="26"/>
    </row>
    <row r="17" spans="1:6" ht="18" customHeight="1">
      <c r="A17" s="13">
        <v>10</v>
      </c>
      <c r="B17" s="14" t="s">
        <v>141</v>
      </c>
      <c r="C17" s="28">
        <v>67.3944</v>
      </c>
      <c r="D17" s="14" t="s">
        <v>131</v>
      </c>
      <c r="E17" s="25">
        <v>1.0109</v>
      </c>
      <c r="F17" s="13"/>
    </row>
    <row r="18" spans="1:6" ht="18" customHeight="1">
      <c r="A18" s="13">
        <v>11</v>
      </c>
      <c r="B18" s="14" t="s">
        <v>142</v>
      </c>
      <c r="C18" s="14">
        <v>4.9036</v>
      </c>
      <c r="D18" s="14" t="s">
        <v>131</v>
      </c>
      <c r="E18" s="25">
        <v>0.0736</v>
      </c>
      <c r="F18" s="13"/>
    </row>
    <row r="19" spans="1:6" ht="18" customHeight="1">
      <c r="A19" s="13">
        <v>12</v>
      </c>
      <c r="B19" s="14" t="s">
        <v>143</v>
      </c>
      <c r="C19" s="14">
        <f>231.9463+419.3368</f>
        <v>651.2831</v>
      </c>
      <c r="D19" s="14" t="s">
        <v>127</v>
      </c>
      <c r="E19" s="25">
        <f>1.1597+2.0967</f>
        <v>3.2563999999999997</v>
      </c>
      <c r="F19" s="13"/>
    </row>
    <row r="20" spans="1:6" ht="18" customHeight="1">
      <c r="A20" s="13">
        <v>13</v>
      </c>
      <c r="B20" s="14" t="s">
        <v>144</v>
      </c>
      <c r="C20" s="13">
        <v>55.9161</v>
      </c>
      <c r="D20" s="14" t="s">
        <v>127</v>
      </c>
      <c r="E20" s="25">
        <v>0.2796</v>
      </c>
      <c r="F20" s="13"/>
    </row>
    <row r="21" spans="1:6" ht="18" customHeight="1">
      <c r="A21" s="13">
        <v>14</v>
      </c>
      <c r="B21" s="14" t="s">
        <v>145</v>
      </c>
      <c r="C21" s="28">
        <v>262.0985</v>
      </c>
      <c r="D21" s="14" t="s">
        <v>127</v>
      </c>
      <c r="E21" s="25">
        <v>1.3105</v>
      </c>
      <c r="F21" s="13"/>
    </row>
    <row r="22" spans="1:6" ht="18" customHeight="1">
      <c r="A22" s="17">
        <v>15</v>
      </c>
      <c r="B22" s="18" t="s">
        <v>146</v>
      </c>
      <c r="C22" s="28">
        <f>50.5926</f>
        <v>50.5926</v>
      </c>
      <c r="D22" s="14" t="s">
        <v>131</v>
      </c>
      <c r="E22" s="25">
        <v>0.7589</v>
      </c>
      <c r="F22" s="17" t="s">
        <v>147</v>
      </c>
    </row>
    <row r="23" spans="1:6" ht="18" customHeight="1">
      <c r="A23" s="29"/>
      <c r="B23" s="30"/>
      <c r="C23" s="28">
        <v>0.5467</v>
      </c>
      <c r="D23" s="14" t="s">
        <v>127</v>
      </c>
      <c r="E23" s="25">
        <v>0.0027</v>
      </c>
      <c r="F23" s="29"/>
    </row>
    <row r="24" spans="1:6" ht="18" customHeight="1">
      <c r="A24" s="29"/>
      <c r="B24" s="30"/>
      <c r="C24" s="31">
        <v>69.9865</v>
      </c>
      <c r="D24" s="32" t="s">
        <v>148</v>
      </c>
      <c r="E24" s="33">
        <v>1.3997</v>
      </c>
      <c r="F24" s="29"/>
    </row>
    <row r="25" spans="1:6" ht="18" customHeight="1">
      <c r="A25" s="29"/>
      <c r="B25" s="30"/>
      <c r="C25" s="31">
        <v>66.7304</v>
      </c>
      <c r="D25" s="22" t="s">
        <v>149</v>
      </c>
      <c r="E25" s="34">
        <v>0.6673</v>
      </c>
      <c r="F25" s="29"/>
    </row>
    <row r="26" spans="1:6" ht="18" customHeight="1">
      <c r="A26" s="20"/>
      <c r="B26" s="21"/>
      <c r="C26" s="22" t="s">
        <v>150</v>
      </c>
      <c r="D26" s="22" t="s">
        <v>151</v>
      </c>
      <c r="E26" s="34">
        <v>2.4</v>
      </c>
      <c r="F26" s="20"/>
    </row>
    <row r="27" spans="1:6" ht="18.75" customHeight="1">
      <c r="A27" s="13">
        <v>16</v>
      </c>
      <c r="B27" s="14" t="s">
        <v>152</v>
      </c>
      <c r="C27" s="13">
        <v>534.5</v>
      </c>
      <c r="D27" s="14" t="s">
        <v>127</v>
      </c>
      <c r="E27" s="25">
        <v>2.6725</v>
      </c>
      <c r="F27" s="13"/>
    </row>
    <row r="28" spans="1:6" ht="18.75" customHeight="1">
      <c r="A28" s="13">
        <v>17</v>
      </c>
      <c r="B28" s="14" t="s">
        <v>153</v>
      </c>
      <c r="C28" s="13">
        <v>1344.945</v>
      </c>
      <c r="D28" s="14" t="s">
        <v>127</v>
      </c>
      <c r="E28" s="25">
        <v>6.7247</v>
      </c>
      <c r="F28" s="13"/>
    </row>
    <row r="29" spans="1:6" ht="21.75" customHeight="1">
      <c r="A29" s="17">
        <v>18</v>
      </c>
      <c r="B29" s="14" t="s">
        <v>154</v>
      </c>
      <c r="C29" s="28">
        <f>62.376925+84.438</f>
        <v>146.81492500000002</v>
      </c>
      <c r="D29" s="14" t="s">
        <v>131</v>
      </c>
      <c r="E29" s="25">
        <f>0.9357+1.2666</f>
        <v>2.2023</v>
      </c>
      <c r="F29" s="17" t="s">
        <v>155</v>
      </c>
    </row>
    <row r="30" spans="1:6" ht="21.75" customHeight="1">
      <c r="A30" s="20"/>
      <c r="B30" s="14"/>
      <c r="C30" s="14" t="s">
        <v>156</v>
      </c>
      <c r="D30" s="14" t="s">
        <v>157</v>
      </c>
      <c r="E30" s="25">
        <f>0.29+0.33</f>
        <v>0.62</v>
      </c>
      <c r="F30" s="20"/>
    </row>
    <row r="31" spans="1:6" ht="21.75" customHeight="1">
      <c r="A31" s="17">
        <v>19</v>
      </c>
      <c r="B31" s="18" t="s">
        <v>158</v>
      </c>
      <c r="C31" s="28">
        <v>78.4224</v>
      </c>
      <c r="D31" s="14" t="s">
        <v>129</v>
      </c>
      <c r="E31" s="25">
        <v>1.5684</v>
      </c>
      <c r="F31" s="17" t="s">
        <v>159</v>
      </c>
    </row>
    <row r="32" spans="1:6" ht="21.75" customHeight="1">
      <c r="A32" s="29"/>
      <c r="B32" s="30"/>
      <c r="C32" s="14" t="s">
        <v>160</v>
      </c>
      <c r="D32" s="14" t="s">
        <v>157</v>
      </c>
      <c r="E32" s="25">
        <f>1.08+3.68</f>
        <v>4.76</v>
      </c>
      <c r="F32" s="29"/>
    </row>
    <row r="33" spans="1:6" ht="21.75" customHeight="1">
      <c r="A33" s="20"/>
      <c r="B33" s="21"/>
      <c r="C33" s="31">
        <v>338.8759</v>
      </c>
      <c r="D33" s="22" t="s">
        <v>131</v>
      </c>
      <c r="E33" s="34">
        <v>5.0831</v>
      </c>
      <c r="F33" s="20"/>
    </row>
    <row r="34" spans="1:6" ht="21.75" customHeight="1">
      <c r="A34" s="17">
        <v>20</v>
      </c>
      <c r="B34" s="18" t="s">
        <v>161</v>
      </c>
      <c r="C34" s="28">
        <v>23.143296</v>
      </c>
      <c r="D34" s="14" t="s">
        <v>129</v>
      </c>
      <c r="E34" s="25">
        <v>0.4629</v>
      </c>
      <c r="F34" s="17" t="s">
        <v>162</v>
      </c>
    </row>
    <row r="35" spans="1:6" ht="21.75" customHeight="1">
      <c r="A35" s="29"/>
      <c r="B35" s="30"/>
      <c r="C35" s="14" t="s">
        <v>163</v>
      </c>
      <c r="D35" s="14" t="s">
        <v>157</v>
      </c>
      <c r="E35" s="25">
        <f>0.6+11.865</f>
        <v>12.465</v>
      </c>
      <c r="F35" s="29"/>
    </row>
    <row r="36" spans="1:6" ht="21.75" customHeight="1">
      <c r="A36" s="20"/>
      <c r="B36" s="21"/>
      <c r="C36" s="22">
        <v>438.79</v>
      </c>
      <c r="D36" s="22" t="s">
        <v>131</v>
      </c>
      <c r="E36" s="34">
        <v>6.5819</v>
      </c>
      <c r="F36" s="20"/>
    </row>
    <row r="37" spans="1:6" ht="21.75" customHeight="1">
      <c r="A37" s="17">
        <v>21</v>
      </c>
      <c r="B37" s="18" t="s">
        <v>164</v>
      </c>
      <c r="C37" s="28">
        <v>738.579</v>
      </c>
      <c r="D37" s="14" t="s">
        <v>129</v>
      </c>
      <c r="E37" s="25">
        <v>14.7716</v>
      </c>
      <c r="F37" s="17" t="s">
        <v>165</v>
      </c>
    </row>
    <row r="38" spans="1:6" ht="21.75" customHeight="1">
      <c r="A38" s="20"/>
      <c r="B38" s="21"/>
      <c r="C38" s="31">
        <v>1132.7621</v>
      </c>
      <c r="D38" s="22" t="s">
        <v>131</v>
      </c>
      <c r="E38" s="34">
        <v>16.9914</v>
      </c>
      <c r="F38" s="20"/>
    </row>
    <row r="39" spans="1:6" ht="21.75" customHeight="1">
      <c r="A39" s="13">
        <v>22</v>
      </c>
      <c r="B39" s="14" t="s">
        <v>166</v>
      </c>
      <c r="C39" s="28">
        <f>1031.275822+8667.9397</f>
        <v>9699.215522</v>
      </c>
      <c r="D39" s="14" t="s">
        <v>127</v>
      </c>
      <c r="E39" s="25">
        <f>5.1564+43.3397</f>
        <v>48.4961</v>
      </c>
      <c r="F39" s="13"/>
    </row>
    <row r="40" spans="1:6" ht="21.75" customHeight="1">
      <c r="A40" s="13">
        <v>23</v>
      </c>
      <c r="B40" s="14" t="s">
        <v>167</v>
      </c>
      <c r="C40" s="28">
        <v>10.439712</v>
      </c>
      <c r="D40" s="14" t="s">
        <v>127</v>
      </c>
      <c r="E40" s="25">
        <v>0.0522</v>
      </c>
      <c r="F40" s="13"/>
    </row>
    <row r="41" spans="1:6" ht="22.5" customHeight="1">
      <c r="A41" s="13">
        <v>24</v>
      </c>
      <c r="B41" s="14" t="s">
        <v>168</v>
      </c>
      <c r="C41" s="14">
        <f>3230.0841+1673.4957</f>
        <v>4903.5797999999995</v>
      </c>
      <c r="D41" s="14" t="s">
        <v>169</v>
      </c>
      <c r="E41" s="25">
        <f>24.2256+12.5512</f>
        <v>36.7768</v>
      </c>
      <c r="F41" s="13"/>
    </row>
    <row r="42" spans="1:6" ht="22.5" customHeight="1">
      <c r="A42" s="13">
        <v>25</v>
      </c>
      <c r="B42" s="14" t="s">
        <v>170</v>
      </c>
      <c r="C42" s="14">
        <v>2684.1275</v>
      </c>
      <c r="D42" s="14" t="s">
        <v>169</v>
      </c>
      <c r="E42" s="25">
        <v>20.131</v>
      </c>
      <c r="F42" s="35"/>
    </row>
    <row r="43" spans="1:6" ht="22.5" customHeight="1">
      <c r="A43" s="13">
        <v>26</v>
      </c>
      <c r="B43" s="14" t="s">
        <v>171</v>
      </c>
      <c r="C43" s="14">
        <f>2302.0257+2824.4651</f>
        <v>5126.4908</v>
      </c>
      <c r="D43" s="14" t="s">
        <v>169</v>
      </c>
      <c r="E43" s="25">
        <f>17.265+21.1835</f>
        <v>38.448499999999996</v>
      </c>
      <c r="F43" s="35"/>
    </row>
    <row r="44" spans="1:6" ht="22.5" customHeight="1">
      <c r="A44" s="13">
        <v>27</v>
      </c>
      <c r="B44" s="14" t="s">
        <v>172</v>
      </c>
      <c r="C44" s="14">
        <f>2555.3149+1335.8906</f>
        <v>3891.2055</v>
      </c>
      <c r="D44" s="14" t="s">
        <v>169</v>
      </c>
      <c r="E44" s="25">
        <f>19.1649+10.0192</f>
        <v>29.1841</v>
      </c>
      <c r="F44" s="35"/>
    </row>
    <row r="45" spans="1:6" ht="22.5" customHeight="1">
      <c r="A45" s="13">
        <v>28</v>
      </c>
      <c r="B45" s="14" t="s">
        <v>173</v>
      </c>
      <c r="C45" s="14">
        <f>2577.3873+1372.5622</f>
        <v>3949.9494999999997</v>
      </c>
      <c r="D45" s="14" t="s">
        <v>169</v>
      </c>
      <c r="E45" s="25">
        <f>19.3304+10.2942</f>
        <v>29.6246</v>
      </c>
      <c r="F45" s="13"/>
    </row>
    <row r="46" spans="1:6" ht="22.5" customHeight="1">
      <c r="A46" s="13">
        <v>29</v>
      </c>
      <c r="B46" s="14" t="s">
        <v>174</v>
      </c>
      <c r="C46" s="14">
        <f>3015.2631+1283.819</f>
        <v>4299.0821</v>
      </c>
      <c r="D46" s="14" t="s">
        <v>169</v>
      </c>
      <c r="E46" s="25">
        <f>22.6145+9.6286</f>
        <v>32.2431</v>
      </c>
      <c r="F46" s="26"/>
    </row>
    <row r="47" spans="1:6" ht="22.5" customHeight="1">
      <c r="A47" s="13">
        <v>30</v>
      </c>
      <c r="B47" s="14" t="s">
        <v>175</v>
      </c>
      <c r="C47" s="14">
        <f>2484.9297+1935.0738</f>
        <v>4420.0035</v>
      </c>
      <c r="D47" s="14" t="s">
        <v>169</v>
      </c>
      <c r="E47" s="25">
        <f>18.637+14.5131</f>
        <v>33.1501</v>
      </c>
      <c r="F47" s="26"/>
    </row>
    <row r="48" spans="1:6" ht="22.5" customHeight="1">
      <c r="A48" s="13">
        <v>31</v>
      </c>
      <c r="B48" s="14" t="s">
        <v>176</v>
      </c>
      <c r="C48" s="14">
        <v>5279.3716</v>
      </c>
      <c r="D48" s="14" t="s">
        <v>169</v>
      </c>
      <c r="E48" s="36">
        <v>39.595299999999995</v>
      </c>
      <c r="F48" s="26"/>
    </row>
    <row r="49" spans="1:6" ht="22.5" customHeight="1">
      <c r="A49" s="13">
        <v>32</v>
      </c>
      <c r="B49" s="14" t="s">
        <v>177</v>
      </c>
      <c r="C49" s="14">
        <v>4176.972</v>
      </c>
      <c r="D49" s="14" t="s">
        <v>169</v>
      </c>
      <c r="E49" s="25">
        <v>31.3273</v>
      </c>
      <c r="F49" s="26"/>
    </row>
    <row r="50" spans="1:6" ht="21" customHeight="1">
      <c r="A50" s="13">
        <v>33</v>
      </c>
      <c r="B50" s="14" t="s">
        <v>178</v>
      </c>
      <c r="C50" s="14">
        <v>4142.8367</v>
      </c>
      <c r="D50" s="14" t="s">
        <v>169</v>
      </c>
      <c r="E50" s="25">
        <v>31.0713</v>
      </c>
      <c r="F50" s="26"/>
    </row>
    <row r="51" spans="1:6" ht="21" customHeight="1">
      <c r="A51" s="13">
        <v>34</v>
      </c>
      <c r="B51" s="14" t="s">
        <v>179</v>
      </c>
      <c r="C51" s="14">
        <v>4323.7256</v>
      </c>
      <c r="D51" s="14" t="s">
        <v>169</v>
      </c>
      <c r="E51" s="36">
        <v>32.428</v>
      </c>
      <c r="F51" s="26"/>
    </row>
    <row r="52" spans="1:6" ht="24" customHeight="1">
      <c r="A52" s="13">
        <v>35</v>
      </c>
      <c r="B52" s="14" t="s">
        <v>180</v>
      </c>
      <c r="C52" s="14">
        <v>4481.7968</v>
      </c>
      <c r="D52" s="14" t="s">
        <v>169</v>
      </c>
      <c r="E52" s="25">
        <v>33.6134</v>
      </c>
      <c r="F52" s="13"/>
    </row>
    <row r="53" spans="1:6" ht="24" customHeight="1">
      <c r="A53" s="13">
        <v>36</v>
      </c>
      <c r="B53" s="14" t="s">
        <v>181</v>
      </c>
      <c r="C53" s="14">
        <v>4673.9632</v>
      </c>
      <c r="D53" s="14" t="s">
        <v>169</v>
      </c>
      <c r="E53" s="25">
        <v>35.0548</v>
      </c>
      <c r="F53" s="13"/>
    </row>
    <row r="54" spans="1:6" ht="24" customHeight="1">
      <c r="A54" s="13">
        <v>37</v>
      </c>
      <c r="B54" s="14" t="s">
        <v>182</v>
      </c>
      <c r="C54" s="14">
        <v>5105.7080000000005</v>
      </c>
      <c r="D54" s="14" t="s">
        <v>169</v>
      </c>
      <c r="E54" s="25">
        <v>38.2928</v>
      </c>
      <c r="F54" s="13"/>
    </row>
    <row r="55" spans="1:6" ht="24" customHeight="1">
      <c r="A55" s="13">
        <v>38</v>
      </c>
      <c r="B55" s="14" t="s">
        <v>183</v>
      </c>
      <c r="C55" s="14">
        <v>4831.5309</v>
      </c>
      <c r="D55" s="14" t="s">
        <v>169</v>
      </c>
      <c r="E55" s="25">
        <v>36.2365</v>
      </c>
      <c r="F55" s="13"/>
    </row>
    <row r="56" spans="1:6" ht="24" customHeight="1">
      <c r="A56" s="13">
        <v>39</v>
      </c>
      <c r="B56" s="14" t="s">
        <v>184</v>
      </c>
      <c r="C56" s="13">
        <v>4610.0086</v>
      </c>
      <c r="D56" s="14" t="s">
        <v>169</v>
      </c>
      <c r="E56" s="25">
        <v>34.5751</v>
      </c>
      <c r="F56" s="13"/>
    </row>
    <row r="57" spans="1:6" ht="24" customHeight="1">
      <c r="A57" s="13">
        <v>40</v>
      </c>
      <c r="B57" s="14" t="s">
        <v>185</v>
      </c>
      <c r="C57" s="13">
        <v>6741.7786</v>
      </c>
      <c r="D57" s="14" t="s">
        <v>169</v>
      </c>
      <c r="E57" s="25">
        <v>50.5634</v>
      </c>
      <c r="F57" s="13"/>
    </row>
    <row r="58" spans="1:6" ht="24" customHeight="1">
      <c r="A58" s="13">
        <v>41</v>
      </c>
      <c r="B58" s="14" t="s">
        <v>186</v>
      </c>
      <c r="C58" s="14">
        <v>3897.7023</v>
      </c>
      <c r="D58" s="14" t="s">
        <v>169</v>
      </c>
      <c r="E58" s="25">
        <v>29.2328</v>
      </c>
      <c r="F58" s="13"/>
    </row>
    <row r="59" spans="1:6" ht="24" customHeight="1">
      <c r="A59" s="13">
        <v>42</v>
      </c>
      <c r="B59" s="14" t="s">
        <v>187</v>
      </c>
      <c r="C59" s="13">
        <v>4457.3538</v>
      </c>
      <c r="D59" s="14" t="s">
        <v>169</v>
      </c>
      <c r="E59" s="25">
        <v>33.4301</v>
      </c>
      <c r="F59" s="13"/>
    </row>
    <row r="60" spans="1:6" ht="22.5" customHeight="1">
      <c r="A60" s="13">
        <v>43</v>
      </c>
      <c r="B60" s="14" t="s">
        <v>188</v>
      </c>
      <c r="C60" s="37">
        <v>2544.6372</v>
      </c>
      <c r="D60" s="14" t="s">
        <v>169</v>
      </c>
      <c r="E60" s="25">
        <v>19.0847</v>
      </c>
      <c r="F60" s="13"/>
    </row>
    <row r="61" spans="1:6" ht="22.5" customHeight="1">
      <c r="A61" s="13">
        <v>44</v>
      </c>
      <c r="B61" s="13" t="s">
        <v>189</v>
      </c>
      <c r="C61" s="37">
        <v>2721.2589</v>
      </c>
      <c r="D61" s="14" t="s">
        <v>169</v>
      </c>
      <c r="E61" s="25">
        <v>20.4094</v>
      </c>
      <c r="F61" s="35"/>
    </row>
    <row r="62" spans="1:6" ht="22.5" customHeight="1">
      <c r="A62" s="13">
        <v>45</v>
      </c>
      <c r="B62" s="13" t="s">
        <v>190</v>
      </c>
      <c r="C62" s="37">
        <v>3035.541</v>
      </c>
      <c r="D62" s="14" t="s">
        <v>169</v>
      </c>
      <c r="E62" s="25">
        <v>22.7666</v>
      </c>
      <c r="F62" s="35"/>
    </row>
    <row r="63" spans="1:6" ht="22.5" customHeight="1">
      <c r="A63" s="13">
        <v>46</v>
      </c>
      <c r="B63" s="13" t="s">
        <v>191</v>
      </c>
      <c r="C63" s="37">
        <v>2596.7</v>
      </c>
      <c r="D63" s="14" t="s">
        <v>169</v>
      </c>
      <c r="E63" s="25">
        <v>19.4752</v>
      </c>
      <c r="F63" s="35"/>
    </row>
    <row r="64" spans="1:6" ht="22.5" customHeight="1">
      <c r="A64" s="13">
        <v>47</v>
      </c>
      <c r="B64" s="13" t="s">
        <v>192</v>
      </c>
      <c r="C64" s="37">
        <v>1860.0899</v>
      </c>
      <c r="D64" s="14" t="s">
        <v>169</v>
      </c>
      <c r="E64" s="25">
        <v>13.9507</v>
      </c>
      <c r="F64" s="13"/>
    </row>
    <row r="65" spans="1:6" ht="22.5" customHeight="1">
      <c r="A65" s="13">
        <v>48</v>
      </c>
      <c r="B65" s="13" t="s">
        <v>193</v>
      </c>
      <c r="C65" s="37">
        <v>2695.8496</v>
      </c>
      <c r="D65" s="14" t="s">
        <v>169</v>
      </c>
      <c r="E65" s="25">
        <v>20.218899999999998</v>
      </c>
      <c r="F65" s="13"/>
    </row>
    <row r="66" spans="1:6" ht="22.5" customHeight="1">
      <c r="A66" s="13">
        <v>49</v>
      </c>
      <c r="B66" s="13" t="s">
        <v>194</v>
      </c>
      <c r="C66" s="37">
        <v>3095.1714</v>
      </c>
      <c r="D66" s="14" t="s">
        <v>169</v>
      </c>
      <c r="E66" s="25">
        <v>23.2138</v>
      </c>
      <c r="F66" s="13"/>
    </row>
    <row r="67" spans="1:6" ht="22.5" customHeight="1">
      <c r="A67" s="13">
        <v>50</v>
      </c>
      <c r="B67" s="13" t="s">
        <v>195</v>
      </c>
      <c r="C67" s="37">
        <v>2522.4817</v>
      </c>
      <c r="D67" s="14" t="s">
        <v>169</v>
      </c>
      <c r="E67" s="25">
        <v>18.918599999999998</v>
      </c>
      <c r="F67" s="13"/>
    </row>
    <row r="68" spans="1:6" ht="22.5" customHeight="1">
      <c r="A68" s="13">
        <v>51</v>
      </c>
      <c r="B68" s="13" t="s">
        <v>196</v>
      </c>
      <c r="C68" s="37">
        <v>2947.6369</v>
      </c>
      <c r="D68" s="14" t="s">
        <v>169</v>
      </c>
      <c r="E68" s="25">
        <v>22.1073</v>
      </c>
      <c r="F68" s="13"/>
    </row>
    <row r="69" spans="1:6" ht="22.5" customHeight="1">
      <c r="A69" s="13">
        <v>52</v>
      </c>
      <c r="B69" s="13" t="s">
        <v>197</v>
      </c>
      <c r="C69" s="37">
        <v>2853.7581</v>
      </c>
      <c r="D69" s="14" t="s">
        <v>169</v>
      </c>
      <c r="E69" s="25">
        <v>21.4032</v>
      </c>
      <c r="F69" s="13"/>
    </row>
    <row r="70" spans="1:6" ht="22.5" customHeight="1">
      <c r="A70" s="13">
        <v>53</v>
      </c>
      <c r="B70" s="13" t="s">
        <v>198</v>
      </c>
      <c r="C70" s="37">
        <v>3306.8658</v>
      </c>
      <c r="D70" s="14" t="s">
        <v>169</v>
      </c>
      <c r="E70" s="25">
        <v>24.8015</v>
      </c>
      <c r="F70" s="13"/>
    </row>
    <row r="71" spans="1:6" ht="22.5" customHeight="1">
      <c r="A71" s="13">
        <v>54</v>
      </c>
      <c r="B71" s="13" t="s">
        <v>199</v>
      </c>
      <c r="C71" s="37">
        <v>2960.2602</v>
      </c>
      <c r="D71" s="14" t="s">
        <v>169</v>
      </c>
      <c r="E71" s="25">
        <v>22.2019</v>
      </c>
      <c r="F71" s="13"/>
    </row>
    <row r="72" spans="1:6" ht="22.5" customHeight="1">
      <c r="A72" s="13">
        <v>55</v>
      </c>
      <c r="B72" s="13" t="s">
        <v>200</v>
      </c>
      <c r="C72" s="37">
        <v>2859.128</v>
      </c>
      <c r="D72" s="14" t="s">
        <v>169</v>
      </c>
      <c r="E72" s="25">
        <v>21.4435</v>
      </c>
      <c r="F72" s="13"/>
    </row>
    <row r="73" spans="1:6" ht="22.5" customHeight="1">
      <c r="A73" s="13">
        <v>56</v>
      </c>
      <c r="B73" s="13" t="s">
        <v>201</v>
      </c>
      <c r="C73" s="37">
        <v>1783.7568</v>
      </c>
      <c r="D73" s="14" t="s">
        <v>169</v>
      </c>
      <c r="E73" s="25">
        <v>13.3781</v>
      </c>
      <c r="F73" s="13"/>
    </row>
    <row r="74" spans="1:6" ht="22.5" customHeight="1">
      <c r="A74" s="13">
        <v>57</v>
      </c>
      <c r="B74" s="13" t="s">
        <v>202</v>
      </c>
      <c r="C74" s="37">
        <v>2990.5179</v>
      </c>
      <c r="D74" s="14" t="s">
        <v>169</v>
      </c>
      <c r="E74" s="25">
        <v>22.4289</v>
      </c>
      <c r="F74" s="13"/>
    </row>
    <row r="75" spans="1:6" ht="22.5" customHeight="1">
      <c r="A75" s="13">
        <v>58</v>
      </c>
      <c r="B75" s="13" t="s">
        <v>203</v>
      </c>
      <c r="C75" s="37">
        <v>2628.1033</v>
      </c>
      <c r="D75" s="14" t="s">
        <v>169</v>
      </c>
      <c r="E75" s="25">
        <v>19.7107</v>
      </c>
      <c r="F75" s="13"/>
    </row>
    <row r="76" spans="1:6" ht="22.5" customHeight="1">
      <c r="A76" s="13">
        <v>59</v>
      </c>
      <c r="B76" s="13" t="s">
        <v>204</v>
      </c>
      <c r="C76" s="37">
        <v>2782.2499</v>
      </c>
      <c r="D76" s="14" t="s">
        <v>169</v>
      </c>
      <c r="E76" s="25">
        <v>20.8669</v>
      </c>
      <c r="F76" s="13"/>
    </row>
    <row r="77" spans="1:6" ht="22.5" customHeight="1">
      <c r="A77" s="13">
        <v>60</v>
      </c>
      <c r="B77" s="13" t="s">
        <v>205</v>
      </c>
      <c r="C77" s="37">
        <v>2883.91</v>
      </c>
      <c r="D77" s="14" t="s">
        <v>169</v>
      </c>
      <c r="E77" s="25">
        <v>21.6293</v>
      </c>
      <c r="F77" s="13"/>
    </row>
    <row r="78" spans="1:6" ht="22.5" customHeight="1">
      <c r="A78" s="13">
        <v>61</v>
      </c>
      <c r="B78" s="13" t="s">
        <v>206</v>
      </c>
      <c r="C78" s="37">
        <v>2730.991</v>
      </c>
      <c r="D78" s="14" t="s">
        <v>169</v>
      </c>
      <c r="E78" s="25">
        <v>20.4824</v>
      </c>
      <c r="F78" s="13"/>
    </row>
    <row r="79" spans="1:6" ht="22.5" customHeight="1">
      <c r="A79" s="13">
        <v>62</v>
      </c>
      <c r="B79" s="13" t="s">
        <v>207</v>
      </c>
      <c r="C79" s="37">
        <v>2796.933</v>
      </c>
      <c r="D79" s="14" t="s">
        <v>169</v>
      </c>
      <c r="E79" s="25">
        <v>20.977</v>
      </c>
      <c r="F79" s="13"/>
    </row>
    <row r="80" spans="1:6" ht="22.5" customHeight="1">
      <c r="A80" s="13">
        <v>63</v>
      </c>
      <c r="B80" s="13" t="s">
        <v>208</v>
      </c>
      <c r="C80" s="13">
        <v>2479.6434</v>
      </c>
      <c r="D80" s="14" t="s">
        <v>169</v>
      </c>
      <c r="E80" s="25">
        <v>18.5973</v>
      </c>
      <c r="F80" s="13"/>
    </row>
    <row r="81" spans="1:6" ht="22.5" customHeight="1">
      <c r="A81" s="13">
        <v>64</v>
      </c>
      <c r="B81" s="13" t="s">
        <v>209</v>
      </c>
      <c r="C81" s="37">
        <f>1979.7819+74.3809</f>
        <v>2054.1628</v>
      </c>
      <c r="D81" s="14" t="s">
        <v>169</v>
      </c>
      <c r="E81" s="25">
        <f>14.8484+0.5579</f>
        <v>15.4063</v>
      </c>
      <c r="F81" s="13"/>
    </row>
    <row r="82" spans="1:6" ht="22.5" customHeight="1">
      <c r="A82" s="13">
        <v>65</v>
      </c>
      <c r="B82" s="13" t="s">
        <v>210</v>
      </c>
      <c r="C82" s="37">
        <v>2663.2761</v>
      </c>
      <c r="D82" s="14" t="s">
        <v>169</v>
      </c>
      <c r="E82" s="25">
        <v>19.9746</v>
      </c>
      <c r="F82" s="13"/>
    </row>
    <row r="83" spans="1:6" ht="22.5" customHeight="1">
      <c r="A83" s="13">
        <v>66</v>
      </c>
      <c r="B83" s="13" t="s">
        <v>211</v>
      </c>
      <c r="C83" s="37">
        <v>3448.9167</v>
      </c>
      <c r="D83" s="14" t="s">
        <v>169</v>
      </c>
      <c r="E83" s="25">
        <v>25.8669</v>
      </c>
      <c r="F83" s="13"/>
    </row>
    <row r="84" spans="1:6" ht="22.5" customHeight="1">
      <c r="A84" s="13">
        <v>67</v>
      </c>
      <c r="B84" s="14" t="s">
        <v>212</v>
      </c>
      <c r="C84" s="14">
        <f>1405.503+15.626</f>
        <v>1421.129</v>
      </c>
      <c r="D84" s="14" t="s">
        <v>169</v>
      </c>
      <c r="E84" s="25">
        <f>10.5413+0.1172</f>
        <v>10.6585</v>
      </c>
      <c r="F84" s="13"/>
    </row>
    <row r="85" spans="1:6" ht="22.5" customHeight="1">
      <c r="A85" s="13">
        <v>68</v>
      </c>
      <c r="B85" s="14" t="s">
        <v>213</v>
      </c>
      <c r="C85" s="14">
        <v>4345.8858</v>
      </c>
      <c r="D85" s="14" t="s">
        <v>169</v>
      </c>
      <c r="E85" s="25">
        <v>32.5941</v>
      </c>
      <c r="F85" s="13"/>
    </row>
    <row r="86" spans="1:6" ht="24" customHeight="1">
      <c r="A86" s="13">
        <v>69</v>
      </c>
      <c r="B86" s="38" t="s">
        <v>214</v>
      </c>
      <c r="C86" s="14">
        <f>1358.8987+5658.6328</f>
        <v>7017.5315</v>
      </c>
      <c r="D86" s="39" t="s">
        <v>148</v>
      </c>
      <c r="E86" s="25">
        <f>27.178+113.1727</f>
        <v>140.35070000000002</v>
      </c>
      <c r="F86" s="13" t="s">
        <v>215</v>
      </c>
    </row>
    <row r="87" spans="1:6" ht="24" customHeight="1">
      <c r="A87" s="13"/>
      <c r="B87" s="38"/>
      <c r="C87" s="14" t="s">
        <v>216</v>
      </c>
      <c r="D87" s="14" t="s">
        <v>157</v>
      </c>
      <c r="E87" s="25">
        <f>19.53+75.095</f>
        <v>94.625</v>
      </c>
      <c r="F87" s="13"/>
    </row>
    <row r="88" spans="1:6" ht="24" customHeight="1">
      <c r="A88" s="13"/>
      <c r="B88" s="38"/>
      <c r="C88" s="14">
        <v>128.4</v>
      </c>
      <c r="D88" s="14" t="s">
        <v>127</v>
      </c>
      <c r="E88" s="40">
        <v>0.642</v>
      </c>
      <c r="F88" s="13"/>
    </row>
    <row r="89" spans="1:6" ht="24" customHeight="1">
      <c r="A89" s="13"/>
      <c r="B89" s="38"/>
      <c r="C89" s="14">
        <f>136.58+63.1652</f>
        <v>199.7452</v>
      </c>
      <c r="D89" s="14" t="s">
        <v>131</v>
      </c>
      <c r="E89" s="40">
        <f>2.0487+0.9475</f>
        <v>2.9962</v>
      </c>
      <c r="F89" s="13"/>
    </row>
    <row r="90" spans="1:6" ht="24" customHeight="1">
      <c r="A90" s="17">
        <v>70</v>
      </c>
      <c r="B90" s="18" t="s">
        <v>217</v>
      </c>
      <c r="C90" s="14" t="s">
        <v>218</v>
      </c>
      <c r="D90" s="14" t="s">
        <v>219</v>
      </c>
      <c r="E90" s="40">
        <f>5.1+9</f>
        <v>14.1</v>
      </c>
      <c r="F90" s="17" t="s">
        <v>220</v>
      </c>
    </row>
    <row r="91" spans="1:6" ht="24" customHeight="1">
      <c r="A91" s="29"/>
      <c r="B91" s="30"/>
      <c r="C91" s="14">
        <f>788.9808+862.57</f>
        <v>1651.5508</v>
      </c>
      <c r="D91" s="39" t="s">
        <v>148</v>
      </c>
      <c r="E91" s="25">
        <f>15.7796+17.2514</f>
        <v>33.031</v>
      </c>
      <c r="F91" s="29"/>
    </row>
    <row r="92" spans="1:6" ht="24" customHeight="1">
      <c r="A92" s="29"/>
      <c r="B92" s="30"/>
      <c r="C92" s="27">
        <v>3971.1058</v>
      </c>
      <c r="D92" s="14" t="s">
        <v>129</v>
      </c>
      <c r="E92" s="25">
        <v>79.422</v>
      </c>
      <c r="F92" s="29"/>
    </row>
    <row r="93" spans="1:6" ht="24" customHeight="1">
      <c r="A93" s="29"/>
      <c r="B93" s="30"/>
      <c r="C93" s="14">
        <f>146.1435+22591.576</f>
        <v>22737.7195</v>
      </c>
      <c r="D93" s="14" t="s">
        <v>131</v>
      </c>
      <c r="E93" s="25">
        <f>2.1922+338.8736</f>
        <v>341.0658</v>
      </c>
      <c r="F93" s="29"/>
    </row>
    <row r="94" spans="1:6" ht="24" customHeight="1">
      <c r="A94" s="29"/>
      <c r="B94" s="30"/>
      <c r="C94" s="14">
        <f>54109.633+62962.7506</f>
        <v>117072.3836</v>
      </c>
      <c r="D94" s="14" t="s">
        <v>127</v>
      </c>
      <c r="E94" s="25">
        <f>270.5482+314.8138</f>
        <v>585.3620000000001</v>
      </c>
      <c r="F94" s="29"/>
    </row>
    <row r="95" spans="1:6" ht="24" customHeight="1">
      <c r="A95" s="29"/>
      <c r="B95" s="30"/>
      <c r="C95" s="22">
        <v>497.4336</v>
      </c>
      <c r="D95" s="22" t="s">
        <v>169</v>
      </c>
      <c r="E95" s="34">
        <v>3.7308</v>
      </c>
      <c r="F95" s="29"/>
    </row>
    <row r="96" spans="1:6" ht="24" customHeight="1">
      <c r="A96" s="29"/>
      <c r="B96" s="30"/>
      <c r="C96" s="22">
        <v>4.18</v>
      </c>
      <c r="D96" s="22" t="s">
        <v>149</v>
      </c>
      <c r="E96" s="34">
        <v>0.0418</v>
      </c>
      <c r="F96" s="29"/>
    </row>
    <row r="97" spans="1:6" ht="39.75" customHeight="1">
      <c r="A97" s="20"/>
      <c r="B97" s="21"/>
      <c r="C97" s="22" t="s">
        <v>221</v>
      </c>
      <c r="D97" s="22" t="s">
        <v>222</v>
      </c>
      <c r="E97" s="34">
        <v>944.25</v>
      </c>
      <c r="F97" s="20"/>
    </row>
    <row r="98" spans="1:6" ht="24" customHeight="1">
      <c r="A98" s="13">
        <v>71</v>
      </c>
      <c r="B98" s="14" t="s">
        <v>223</v>
      </c>
      <c r="C98" s="14" t="s">
        <v>224</v>
      </c>
      <c r="D98" s="14" t="s">
        <v>157</v>
      </c>
      <c r="E98" s="25">
        <f>24.7+0.565</f>
        <v>25.265</v>
      </c>
      <c r="F98" s="26"/>
    </row>
    <row r="99" spans="1:6" ht="24" customHeight="1">
      <c r="A99" s="13">
        <v>72</v>
      </c>
      <c r="B99" s="22" t="s">
        <v>225</v>
      </c>
      <c r="C99" s="41">
        <v>212.9268</v>
      </c>
      <c r="D99" s="22" t="s">
        <v>131</v>
      </c>
      <c r="E99" s="23">
        <v>3.1939</v>
      </c>
      <c r="F99" s="26"/>
    </row>
    <row r="100" spans="1:6" ht="24" customHeight="1">
      <c r="A100" s="13">
        <v>73</v>
      </c>
      <c r="B100" s="42" t="s">
        <v>226</v>
      </c>
      <c r="C100" s="22">
        <v>239.5118</v>
      </c>
      <c r="D100" s="22" t="s">
        <v>131</v>
      </c>
      <c r="E100" s="23">
        <v>3.5927</v>
      </c>
      <c r="F100" s="26"/>
    </row>
    <row r="101" spans="1:6" ht="24" customHeight="1">
      <c r="A101" s="43" t="s">
        <v>227</v>
      </c>
      <c r="B101" s="43"/>
      <c r="C101" s="43"/>
      <c r="D101" s="43"/>
      <c r="E101" s="44">
        <f>SUM(E5:E100)</f>
        <v>3786.9269000000004</v>
      </c>
      <c r="F101" s="45"/>
    </row>
    <row r="102" spans="1:6" ht="24" customHeight="1">
      <c r="A102" s="46" t="s">
        <v>228</v>
      </c>
      <c r="B102" s="47"/>
      <c r="C102" s="47"/>
      <c r="D102" s="47"/>
      <c r="E102" s="47"/>
      <c r="F102" s="48"/>
    </row>
  </sheetData>
  <sheetProtection/>
  <mergeCells count="34">
    <mergeCell ref="A101:D101"/>
    <mergeCell ref="E101:F101"/>
    <mergeCell ref="A102:F102"/>
    <mergeCell ref="A6:A7"/>
    <mergeCell ref="A8:A9"/>
    <mergeCell ref="A10:A11"/>
    <mergeCell ref="A22:A26"/>
    <mergeCell ref="A29:A30"/>
    <mergeCell ref="A31:A33"/>
    <mergeCell ref="A34:A36"/>
    <mergeCell ref="A37:A38"/>
    <mergeCell ref="A86:A89"/>
    <mergeCell ref="A90:A97"/>
    <mergeCell ref="B6:B7"/>
    <mergeCell ref="B8:B9"/>
    <mergeCell ref="B10:B11"/>
    <mergeCell ref="B22:B26"/>
    <mergeCell ref="B29:B30"/>
    <mergeCell ref="B31:B33"/>
    <mergeCell ref="B34:B36"/>
    <mergeCell ref="B37:B38"/>
    <mergeCell ref="B86:B89"/>
    <mergeCell ref="B90:B97"/>
    <mergeCell ref="F6:F7"/>
    <mergeCell ref="F8:F9"/>
    <mergeCell ref="F10:F11"/>
    <mergeCell ref="F22:F26"/>
    <mergeCell ref="F29:F30"/>
    <mergeCell ref="F31:F33"/>
    <mergeCell ref="F34:F36"/>
    <mergeCell ref="F37:F38"/>
    <mergeCell ref="F86:F89"/>
    <mergeCell ref="F90:F97"/>
    <mergeCell ref="A1:F2"/>
  </mergeCells>
  <printOptions horizontalCentered="1"/>
  <pageMargins left="0.3104166666666667" right="0.3104166666666667" top="0.4722222222222222" bottom="0.39305555555555555" header="0.3104166666666667" footer="0.31041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肖志芳</cp:lastModifiedBy>
  <cp:lastPrinted>2021-06-07T09:49:11Z</cp:lastPrinted>
  <dcterms:created xsi:type="dcterms:W3CDTF">2017-04-13T03:43:02Z</dcterms:created>
  <dcterms:modified xsi:type="dcterms:W3CDTF">2021-07-20T02:57:12Z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9DC19C41BC96443F85B89C668AB8D991</vt:lpwstr>
  </property>
</Properties>
</file>